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15" windowWidth="15330" windowHeight="4305" activeTab="1"/>
  </bookViews>
  <sheets>
    <sheet name="Cover" sheetId="1" r:id="rId1"/>
    <sheet name="PL" sheetId="2" r:id="rId2"/>
    <sheet name="BS" sheetId="3" r:id="rId3"/>
    <sheet name="BS-1" sheetId="4" state="hidden" r:id="rId4"/>
    <sheet name="Equity" sheetId="5" r:id="rId5"/>
    <sheet name="Cash Flow" sheetId="6" r:id="rId6"/>
    <sheet name="Notes-A" sheetId="7" r:id="rId7"/>
    <sheet name="Notes-B" sheetId="8" r:id="rId8"/>
    <sheet name="Sheet1" sheetId="9" state="hidden" r:id="rId9"/>
  </sheets>
  <definedNames>
    <definedName name="_xlnm.Print_Area" localSheetId="2">'BS'!$A$1:$G$59</definedName>
    <definedName name="_xlnm.Print_Area" localSheetId="5">'Cash Flow'!$A$1:$I$65</definedName>
    <definedName name="_xlnm.Print_Area" localSheetId="4">'Equity'!$A$1:$J$70</definedName>
    <definedName name="_xlnm.Print_Area" localSheetId="6">'Notes-A'!$A$1:$H$169</definedName>
    <definedName name="_xlnm.Print_Area" localSheetId="7">'Notes-B'!$A$1:$I$418</definedName>
    <definedName name="_xlnm.Print_Area" localSheetId="1">'PL'!$A$1:$H$62</definedName>
  </definedNames>
  <calcPr fullCalcOnLoad="1"/>
</workbook>
</file>

<file path=xl/comments7.xml><?xml version="1.0" encoding="utf-8"?>
<comments xmlns="http://schemas.openxmlformats.org/spreadsheetml/2006/main">
  <authors>
    <author>Kementerian Pendidikan</author>
    <author>elaineong</author>
  </authors>
  <commentList>
    <comment ref="H130" authorId="0">
      <text>
        <r>
          <rPr>
            <sz val="8"/>
            <rFont val="Tahoma"/>
            <family val="2"/>
          </rPr>
          <t xml:space="preserve">Planet: USD221,548 - USD95775-USD15173-USD15000-USD15000-USD23200 @ 3.4735
</t>
        </r>
      </text>
    </comment>
    <comment ref="H131" authorId="1">
      <text>
        <r>
          <rPr>
            <sz val="8"/>
            <rFont val="Tahoma"/>
            <family val="2"/>
          </rPr>
          <t xml:space="preserve">Ariantec RM5.4m-RM540k-RM610K-RM200K, Adprima RM162,500-RM162,500, Securetrax SGD500k-SGD25K-SG25K-SG200K-SG125K-SG25K@2.2888, Unilink RM13,824,884
</t>
        </r>
        <r>
          <rPr>
            <b/>
            <sz val="8"/>
            <rFont val="Tahoma"/>
            <family val="2"/>
          </rPr>
          <t xml:space="preserve">
</t>
        </r>
        <r>
          <rPr>
            <sz val="8"/>
            <rFont val="Tahoma"/>
            <family val="2"/>
          </rPr>
          <t xml:space="preserve">
</t>
        </r>
      </text>
    </comment>
  </commentList>
</comments>
</file>

<file path=xl/comments8.xml><?xml version="1.0" encoding="utf-8"?>
<comments xmlns="http://schemas.openxmlformats.org/spreadsheetml/2006/main">
  <authors>
    <author>junechun</author>
  </authors>
  <commentList>
    <comment ref="I302" authorId="0">
      <text>
        <r>
          <rPr>
            <b/>
            <sz val="10"/>
            <rFont val="Tahoma"/>
            <family val="2"/>
          </rPr>
          <t>yytan:</t>
        </r>
        <r>
          <rPr>
            <sz val="10"/>
            <rFont val="Tahoma"/>
            <family val="2"/>
          </rPr>
          <t xml:space="preserve">
RMB3,000,000@2.2030
=1,361,779
</t>
        </r>
      </text>
    </comment>
  </commentList>
</comments>
</file>

<file path=xl/sharedStrings.xml><?xml version="1.0" encoding="utf-8"?>
<sst xmlns="http://schemas.openxmlformats.org/spreadsheetml/2006/main" count="554" uniqueCount="335">
  <si>
    <t>METRONIC GLOBAL BERHAD (632068-V)</t>
  </si>
  <si>
    <t>(Incorporated in Malaysia)</t>
  </si>
  <si>
    <t>(The figures have not been audited)</t>
  </si>
  <si>
    <t>Revenue</t>
  </si>
  <si>
    <t>Cost of sales</t>
  </si>
  <si>
    <t>Gross profit</t>
  </si>
  <si>
    <t>Other operating income</t>
  </si>
  <si>
    <t>Interest income</t>
  </si>
  <si>
    <t>Taxation</t>
  </si>
  <si>
    <t>31.03.2004</t>
  </si>
  <si>
    <t>Operating expenses</t>
  </si>
  <si>
    <t>Earnings per share (sen)</t>
  </si>
  <si>
    <t>CONDENSED CONSOLIDATED BALANCE SHEET</t>
  </si>
  <si>
    <t>Property, plant and equipment</t>
  </si>
  <si>
    <t>CURRENT ASSETS</t>
  </si>
  <si>
    <t>Inventories</t>
  </si>
  <si>
    <t>Trade receivables</t>
  </si>
  <si>
    <t>Other receivables</t>
  </si>
  <si>
    <t>Cash &amp; bank balances</t>
  </si>
  <si>
    <t>CURRENT LIABILITIES</t>
  </si>
  <si>
    <t xml:space="preserve">Trade payables </t>
  </si>
  <si>
    <t>Other payables</t>
  </si>
  <si>
    <t xml:space="preserve">Bank borrowings </t>
  </si>
  <si>
    <t>Provision for taxation</t>
  </si>
  <si>
    <t>Share capital</t>
  </si>
  <si>
    <t>CONDENSED CONSOLIDATED STATEMENT OF CHANGES IN EQUITY</t>
  </si>
  <si>
    <t>Share</t>
  </si>
  <si>
    <t>Total</t>
  </si>
  <si>
    <t>RM</t>
  </si>
  <si>
    <t>Basis of preparation</t>
  </si>
  <si>
    <t>Changes in the composition of the Group</t>
  </si>
  <si>
    <t>Seasonality or cyclicality of interim operations</t>
  </si>
  <si>
    <t>Unusual items affecting assets, liabilities, equity, net income or cash flows</t>
  </si>
  <si>
    <t>Material changes in estimates</t>
  </si>
  <si>
    <t>Dividends</t>
  </si>
  <si>
    <t>Segmental information</t>
  </si>
  <si>
    <t>Debt and equity securities</t>
  </si>
  <si>
    <t>Current year prospects</t>
  </si>
  <si>
    <t>Off Balance Sheet financial instruments</t>
  </si>
  <si>
    <t>Changes in material litigation</t>
  </si>
  <si>
    <t>Earnings per share</t>
  </si>
  <si>
    <t>Performance Review</t>
  </si>
  <si>
    <t>Profit forecast or profit guarantee</t>
  </si>
  <si>
    <t>- Diluted</t>
  </si>
  <si>
    <t>- Basic</t>
  </si>
  <si>
    <t>Cash flows from operating activities</t>
  </si>
  <si>
    <t>Cash flows from investing activities</t>
  </si>
  <si>
    <t>Cash flows from financing activities</t>
  </si>
  <si>
    <t>Net change in cash and cash equivalents</t>
  </si>
  <si>
    <t>Cash and cash equivalents at beginning of the period</t>
  </si>
  <si>
    <t>Weighted average number of ordinary shares in issue</t>
  </si>
  <si>
    <t>Finance costs</t>
  </si>
  <si>
    <t>Cash and bank balances</t>
  </si>
  <si>
    <t>Valuations of property, plant &amp; equipment</t>
  </si>
  <si>
    <t>Significant related party transactions</t>
  </si>
  <si>
    <t>Deferred tax assets</t>
  </si>
  <si>
    <t>3 months ended</t>
  </si>
  <si>
    <t>Note</t>
  </si>
  <si>
    <t>Basic</t>
  </si>
  <si>
    <t xml:space="preserve">Diluted </t>
  </si>
  <si>
    <t xml:space="preserve">As at </t>
  </si>
  <si>
    <t>As at</t>
  </si>
  <si>
    <t>Group</t>
  </si>
  <si>
    <t>*Cash and cash equivalents at end of the period comprise the following:-</t>
  </si>
  <si>
    <t>2.</t>
  </si>
  <si>
    <t>1.</t>
  </si>
  <si>
    <t>3.</t>
  </si>
  <si>
    <t>4.</t>
  </si>
  <si>
    <t>5.</t>
  </si>
  <si>
    <t>6.</t>
  </si>
  <si>
    <t>7.</t>
  </si>
  <si>
    <t>8.</t>
  </si>
  <si>
    <t>9.</t>
  </si>
  <si>
    <t>10.</t>
  </si>
  <si>
    <t>11.</t>
  </si>
  <si>
    <t>12.</t>
  </si>
  <si>
    <t>13.</t>
  </si>
  <si>
    <t>Capital commitments</t>
  </si>
  <si>
    <t>16.</t>
  </si>
  <si>
    <t>17.</t>
  </si>
  <si>
    <t>18.</t>
  </si>
  <si>
    <t>19.</t>
  </si>
  <si>
    <t>20.</t>
  </si>
  <si>
    <t>21.</t>
  </si>
  <si>
    <t>22.</t>
  </si>
  <si>
    <t>23.</t>
  </si>
  <si>
    <t>24.</t>
  </si>
  <si>
    <t>25.</t>
  </si>
  <si>
    <t>26.</t>
  </si>
  <si>
    <t>27.</t>
  </si>
  <si>
    <t>28.</t>
  </si>
  <si>
    <t xml:space="preserve">Marketable securities </t>
  </si>
  <si>
    <t>Sale of unquoted investments and properties</t>
  </si>
  <si>
    <t>Borrowings and debt securities</t>
  </si>
  <si>
    <t>Short term</t>
  </si>
  <si>
    <t>Long term</t>
  </si>
  <si>
    <t xml:space="preserve">Earnings per share (sen) </t>
  </si>
  <si>
    <t>METRONIC GLOBAL BERHAD</t>
  </si>
  <si>
    <t>(Company No.:  632068-V)</t>
  </si>
  <si>
    <t>(Incorporated in Malaysia under the Companies Act, 1965)</t>
  </si>
  <si>
    <t>Capital</t>
  </si>
  <si>
    <t>INTERIM FINANCIAL STATEMENTS</t>
  </si>
  <si>
    <t>Rental receivable from MCSB</t>
  </si>
  <si>
    <t>Premium</t>
  </si>
  <si>
    <t>31.3.2004</t>
  </si>
  <si>
    <t>`</t>
  </si>
  <si>
    <t>31.03.2003</t>
  </si>
  <si>
    <t xml:space="preserve">Accounting fee receivable from Metronic Corporation Sdn Bhd </t>
  </si>
  <si>
    <t>Corporate proposals</t>
  </si>
  <si>
    <t>(a) Status of corporate proposals</t>
  </si>
  <si>
    <t xml:space="preserve">Proposed </t>
  </si>
  <si>
    <t>Utilisation</t>
  </si>
  <si>
    <t>Repayment of bank borrowings</t>
  </si>
  <si>
    <t>R&amp;D expenditure</t>
  </si>
  <si>
    <t>Working capital</t>
  </si>
  <si>
    <t>Estimated listing expenses</t>
  </si>
  <si>
    <t>Deferred tax expense</t>
  </si>
  <si>
    <t xml:space="preserve">Contract  and maintenance revenue receivable from MH Projects </t>
  </si>
  <si>
    <t>Authorisation for issue</t>
  </si>
  <si>
    <t>Cumulative quarter</t>
  </si>
  <si>
    <t>30.6.2004</t>
  </si>
  <si>
    <t xml:space="preserve">Sdn Bhd ("MHP"), a common director related company </t>
  </si>
  <si>
    <t>Share premium</t>
  </si>
  <si>
    <t>Qualification of audit report of the preceding annual financial statements</t>
  </si>
  <si>
    <t>Material subsequent events</t>
  </si>
  <si>
    <t>Short term deposits</t>
  </si>
  <si>
    <t>Other investments</t>
  </si>
  <si>
    <t>Bank overdrafts (included within short term borrowings)</t>
  </si>
  <si>
    <t>15.</t>
  </si>
  <si>
    <t xml:space="preserve">Individual quarter </t>
  </si>
  <si>
    <t>(Audited)</t>
  </si>
  <si>
    <t xml:space="preserve">Retained profits </t>
  </si>
  <si>
    <t>At cost</t>
  </si>
  <si>
    <t>At carrying value</t>
  </si>
  <si>
    <t>At market value</t>
  </si>
  <si>
    <t>Shareholders' equity</t>
  </si>
  <si>
    <t>Income tax expense:</t>
  </si>
  <si>
    <t>Malaysian income tax</t>
  </si>
  <si>
    <t>(a)</t>
  </si>
  <si>
    <t>(b)</t>
  </si>
  <si>
    <t>31.12.2005</t>
  </si>
  <si>
    <t>Reserve</t>
  </si>
  <si>
    <t>Currency translation differences</t>
  </si>
  <si>
    <t>Deposits at call</t>
  </si>
  <si>
    <t>Development costs</t>
  </si>
  <si>
    <t>31.03.2006</t>
  </si>
  <si>
    <t>AS AT 31 MARCH 2006</t>
  </si>
  <si>
    <t>NON CURRENT ASSETS</t>
  </si>
  <si>
    <t>Investment properties</t>
  </si>
  <si>
    <t>ASSETS</t>
  </si>
  <si>
    <t>EQUITY AND LIABILITIES</t>
  </si>
  <si>
    <t>TOTAL EQUITY AND LIABILITIES</t>
  </si>
  <si>
    <t>TOTAL ASSETS</t>
  </si>
  <si>
    <t>TOTAL LIABILITIES</t>
  </si>
  <si>
    <t>Changes in accounting policies</t>
  </si>
  <si>
    <t xml:space="preserve">Dividends </t>
  </si>
  <si>
    <t>14.</t>
  </si>
  <si>
    <t>29.</t>
  </si>
  <si>
    <t>NET CURRENT ASSETS</t>
  </si>
  <si>
    <t>FINANCED BY:</t>
  </si>
  <si>
    <t>As at 1 January 2006</t>
  </si>
  <si>
    <t>Exchange</t>
  </si>
  <si>
    <t>Exchange reserve</t>
  </si>
  <si>
    <t>(c)</t>
  </si>
  <si>
    <t>Intangeible Asset</t>
  </si>
  <si>
    <t>Intangible assets</t>
  </si>
  <si>
    <t>Corporate proposals (cont'd)</t>
  </si>
  <si>
    <t>(a) Status of corporate proposals (cont'd)</t>
  </si>
  <si>
    <t>CONDENSED CONSOLIDATED INCOME STATEMENTS</t>
  </si>
  <si>
    <t>Cash and cash equivalents at end of the period</t>
  </si>
  <si>
    <t>Purpose of proceeds</t>
  </si>
  <si>
    <t>(b) Status of utilisation of proceeds</t>
  </si>
  <si>
    <t xml:space="preserve"> </t>
  </si>
  <si>
    <t>Minority interest</t>
  </si>
  <si>
    <t>TOTAL EQUITY</t>
  </si>
  <si>
    <t>Equity holders of the parent</t>
  </si>
  <si>
    <t>Attributable to:</t>
  </si>
  <si>
    <t>%</t>
  </si>
  <si>
    <t>Fully Utilised</t>
  </si>
  <si>
    <t>Renminbi</t>
  </si>
  <si>
    <t>-</t>
  </si>
  <si>
    <t>NON CURRENT LIABILITIES</t>
  </si>
  <si>
    <t>Cash and cash equivalents at the balance sheet date comprise the following:</t>
  </si>
  <si>
    <t>Bank overdraft</t>
  </si>
  <si>
    <t>Bankers' acceptances and trust receipts</t>
  </si>
  <si>
    <t xml:space="preserve">Revolving credit </t>
  </si>
  <si>
    <t>RMB</t>
  </si>
  <si>
    <t>RM equivalent</t>
  </si>
  <si>
    <t>Administration expenses</t>
  </si>
  <si>
    <t>Equity attributable to equity holders of the parent</t>
  </si>
  <si>
    <t>Profits</t>
  </si>
  <si>
    <t xml:space="preserve">Retained </t>
  </si>
  <si>
    <t>.</t>
  </si>
  <si>
    <t>Contingent liability</t>
  </si>
  <si>
    <t xml:space="preserve">Attributable to Equity Holders of the Parent </t>
  </si>
  <si>
    <t>Minority</t>
  </si>
  <si>
    <t>Interest</t>
  </si>
  <si>
    <t xml:space="preserve">Total </t>
  </si>
  <si>
    <t>Equity</t>
  </si>
  <si>
    <t>Explanation</t>
  </si>
  <si>
    <t>Actual</t>
  </si>
  <si>
    <t>Accounting fee receivable from ITG</t>
  </si>
  <si>
    <t>Rental receivable from ITG</t>
  </si>
  <si>
    <t xml:space="preserve">Purchases from ITG Worldwide (M) Sdn Bhd ("ITG"), a company </t>
  </si>
  <si>
    <t>Deviation / Balance</t>
  </si>
  <si>
    <t>31.12.2006</t>
  </si>
  <si>
    <t>FOR THE QUARTER ENDED</t>
  </si>
  <si>
    <t>Intended</t>
  </si>
  <si>
    <t>Timeframe for</t>
  </si>
  <si>
    <t>expansion</t>
  </si>
  <si>
    <t xml:space="preserve">Capital expenditure for office </t>
  </si>
  <si>
    <t>1 year</t>
  </si>
  <si>
    <t xml:space="preserve">3 years </t>
  </si>
  <si>
    <t>As at 1 January 2007</t>
  </si>
  <si>
    <t xml:space="preserve">    Finance cost</t>
  </si>
  <si>
    <t xml:space="preserve">    Profit before tax</t>
  </si>
  <si>
    <t>FRS 117</t>
  </si>
  <si>
    <t>FRS 124</t>
  </si>
  <si>
    <t>Leases</t>
  </si>
  <si>
    <t>Related Party Disclosures</t>
  </si>
  <si>
    <t>(Restated)</t>
  </si>
  <si>
    <t>Hire purchase payables</t>
  </si>
  <si>
    <t>Profit for the period</t>
  </si>
  <si>
    <t>Segment revenue</t>
  </si>
  <si>
    <t>Segment results</t>
  </si>
  <si>
    <t xml:space="preserve">    Malaysia</t>
  </si>
  <si>
    <t xml:space="preserve">    Overseas</t>
  </si>
  <si>
    <t xml:space="preserve">    Elimination of inter-segment sales</t>
  </si>
  <si>
    <t xml:space="preserve">    Total revenue </t>
  </si>
  <si>
    <t xml:space="preserve">    Total segment results</t>
  </si>
  <si>
    <t xml:space="preserve">RM </t>
  </si>
  <si>
    <t xml:space="preserve">Corporate guarantees issued to a financial institution in respect of </t>
  </si>
  <si>
    <t>Approved and contracted for:</t>
  </si>
  <si>
    <t xml:space="preserve">  - Research and development expenditure</t>
  </si>
  <si>
    <t xml:space="preserve">  - Investment in subsidiaries and associates</t>
  </si>
  <si>
    <t>Profit attributable to ordinary equity holders of the parent (RM)</t>
  </si>
  <si>
    <t>Changes in material litigation (cont'd)</t>
  </si>
  <si>
    <t>Short term borrowings denominated in foreign currency:</t>
  </si>
  <si>
    <t>Acquisition and subscription of shares in</t>
  </si>
  <si>
    <t>subsidiary by minority shareholder</t>
  </si>
  <si>
    <t>credit facilities granted to subsidiaries</t>
  </si>
  <si>
    <t xml:space="preserve">SEGMENTING REPORT </t>
  </si>
  <si>
    <t>For year 2007</t>
  </si>
  <si>
    <t>Oversea</t>
  </si>
  <si>
    <t>TOTAL</t>
  </si>
  <si>
    <t>MGB</t>
  </si>
  <si>
    <t>MESB</t>
  </si>
  <si>
    <t>MISSB</t>
  </si>
  <si>
    <t>ICARES</t>
  </si>
  <si>
    <t>FEELINGK</t>
  </si>
  <si>
    <t>TREND GATE</t>
  </si>
  <si>
    <t>MMBCL</t>
  </si>
  <si>
    <t>MEPL</t>
  </si>
  <si>
    <t>MAPL</t>
  </si>
  <si>
    <t>Elimination</t>
  </si>
  <si>
    <t>M'sia</t>
  </si>
  <si>
    <t>Vietnam</t>
  </si>
  <si>
    <t>Sales to external customers</t>
  </si>
  <si>
    <t xml:space="preserve">    Project</t>
  </si>
  <si>
    <t xml:space="preserve">    Trading + maintenance</t>
  </si>
  <si>
    <t>Inter-segment sales</t>
  </si>
  <si>
    <t>Result</t>
  </si>
  <si>
    <t>Segment result</t>
  </si>
  <si>
    <t>Unallocated expenses</t>
  </si>
  <si>
    <t xml:space="preserve">    Finance Cost</t>
  </si>
  <si>
    <t>PBT</t>
  </si>
  <si>
    <t>Income tax expenses</t>
  </si>
  <si>
    <t>Net profit/(loss) for the year</t>
  </si>
  <si>
    <t>Assets</t>
  </si>
  <si>
    <t>Segment Assets</t>
  </si>
  <si>
    <t xml:space="preserve">    Fixed asset</t>
  </si>
  <si>
    <t xml:space="preserve">    Current asset</t>
  </si>
  <si>
    <t>Liabilitites</t>
  </si>
  <si>
    <t>Segment Liabilities</t>
  </si>
  <si>
    <t xml:space="preserve">    Current liabilities</t>
  </si>
  <si>
    <t xml:space="preserve">    Non current liabilities</t>
  </si>
  <si>
    <t>Other Segment Information</t>
  </si>
  <si>
    <t>Capital Expenditure</t>
  </si>
  <si>
    <t xml:space="preserve">    PPE</t>
  </si>
  <si>
    <t xml:space="preserve">    Intangible Assets</t>
  </si>
  <si>
    <t xml:space="preserve">    Investment Properties</t>
  </si>
  <si>
    <t>Depreciation</t>
  </si>
  <si>
    <t>Amortisation</t>
  </si>
  <si>
    <t>Impairment losses recognised in P&amp;L (FA)</t>
  </si>
  <si>
    <t>Reversal of impairment losses (Shares)</t>
  </si>
  <si>
    <t>Other significant non-cash expenses</t>
  </si>
  <si>
    <t xml:space="preserve">   Provisions</t>
  </si>
  <si>
    <t>For year 2006</t>
  </si>
  <si>
    <t xml:space="preserve">    Total revenue including </t>
  </si>
  <si>
    <t xml:space="preserve">       inter-segment sales</t>
  </si>
  <si>
    <t>Share of profit of associates</t>
  </si>
  <si>
    <t>Investment in associates</t>
  </si>
  <si>
    <t>Vietnam &amp; Saudi</t>
  </si>
  <si>
    <t>ADPRIMA</t>
  </si>
  <si>
    <t>Associates</t>
  </si>
  <si>
    <t>Securetrax</t>
  </si>
  <si>
    <t>Bank overdraft (Note 24)</t>
  </si>
  <si>
    <t>Issue of ordinary shares:</t>
  </si>
  <si>
    <t>pursuant to private placement</t>
  </si>
  <si>
    <t xml:space="preserve">pursuant to acquisition of subsidiary </t>
  </si>
  <si>
    <t>Changes in contingent liabilities and contingent assets</t>
  </si>
  <si>
    <t>Underprovision of income tax in prior years</t>
  </si>
  <si>
    <t>Transaction costs</t>
  </si>
  <si>
    <t>subsidiaries by minority shareholders</t>
  </si>
  <si>
    <t>FOR THE THIRD QUARTER ENDED 30 SEPTEMBER 2007</t>
  </si>
  <si>
    <t>30.09.2007</t>
  </si>
  <si>
    <t>30.09.2006</t>
  </si>
  <si>
    <t>AS AT 30 SEPTEMBER 2007</t>
  </si>
  <si>
    <t>Deferred tax liabilities</t>
  </si>
  <si>
    <t>FOR THE NINE-MONTH PERIOD ENDED 30 SEPTEMBER 2007</t>
  </si>
  <si>
    <t xml:space="preserve">     and associate</t>
  </si>
  <si>
    <t>As at 30 September 2006</t>
  </si>
  <si>
    <t>(a) Investments in quoted securities as at 30 September 2007 are as follows:</t>
  </si>
  <si>
    <t>9 months ended</t>
  </si>
  <si>
    <t>Significant related party transactions of the Group for the quarter ended 30 September 2007 are as follows:</t>
  </si>
  <si>
    <t>30 SEPTEMBER 2007</t>
  </si>
  <si>
    <t>HK Broadway</t>
  </si>
  <si>
    <t>CONDENSED CONSOLIDATED BALANCE SHEETS</t>
  </si>
  <si>
    <t>As at 30 September 2007</t>
  </si>
  <si>
    <t>CONDENSED CONSOLIDATED CASH FLOW STATEMENTS</t>
  </si>
  <si>
    <t>Acquisition of Ariantec Sdn Bhd</t>
  </si>
  <si>
    <t>Profit before taxation</t>
  </si>
  <si>
    <t>Net profit for the period</t>
  </si>
  <si>
    <t>(iii)</t>
  </si>
  <si>
    <t>an associate of the Company</t>
  </si>
  <si>
    <t>Contract revenue receivable from Ariantec Sdn Bhd ("Ariantec"),</t>
  </si>
  <si>
    <t xml:space="preserve">Purchases and sub-contracting fee payable to Ariantec </t>
  </si>
  <si>
    <t>Final dividend paid</t>
  </si>
  <si>
    <t>pursuant to bonus issue</t>
  </si>
  <si>
    <t>(i) Deed of partnership in the Emirate of Dubai</t>
  </si>
  <si>
    <t>(ii)</t>
  </si>
  <si>
    <t>("MCSB"),  a company in which certain directors have interest</t>
  </si>
  <si>
    <t>Maintenance revenue receivable from Integrated Commerce (M) Sdn Bhd,</t>
  </si>
  <si>
    <t>in which a director has an interest</t>
  </si>
  <si>
    <t>a company in which a director has an interest</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</si>
</sst>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quot;RM&quot;#,##0"/>
    <numFmt numFmtId="173" formatCode="&quot;RM&quot;#,##0;[Red]\-&quot;RM&quot;#,##0"/>
    <numFmt numFmtId="174" formatCode="&quot;RM&quot;#,##0.00;\-&quot;RM&quot;#,##0.00"/>
    <numFmt numFmtId="175" formatCode="&quot;RM&quot;#,##0.00;[Red]\-&quot;RM&quot;#,##0.00"/>
    <numFmt numFmtId="176" formatCode="_-&quot;RM&quot;* #,##0_-;\-&quot;RM&quot;* #,##0_-;_-&quot;RM&quot;* &quot;-&quot;_-;_-@_-"/>
    <numFmt numFmtId="177" formatCode="_-&quot;RM&quot;* #,##0.00_-;\-&quot;RM&quot;* #,##0.00_-;_-&quot;RM&quot;*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 numFmtId="184" formatCode="_(* #,##0.0_);_(* \(#,##0.0\);_(* &quot;-&quot;??_);_(@_)"/>
    <numFmt numFmtId="185" formatCode="_(* #,##0_);_(* \(#,##0\);_(* &quot;-&quot;??_);_(@_)"/>
    <numFmt numFmtId="186" formatCode="d/mmm/yy"/>
    <numFmt numFmtId="187" formatCode="_-* #,##0_-;\-* #,##0_-;_-* &quot;-&quot;??_-;_-@_-"/>
    <numFmt numFmtId="188" formatCode="0_);\(0\)"/>
    <numFmt numFmtId="189" formatCode="#,##0.0"/>
    <numFmt numFmtId="190" formatCode="&quot;Yes&quot;;&quot;Yes&quot;;&quot;No&quot;"/>
    <numFmt numFmtId="191" formatCode="&quot;True&quot;;&quot;True&quot;;&quot;False&quot;"/>
    <numFmt numFmtId="192" formatCode="&quot;On&quot;;&quot;On&quot;;&quot;Off&quot;"/>
    <numFmt numFmtId="193" formatCode="_(* #,##0.000_);_(* \(#,##0.000\);_(* &quot;-&quot;??_);_(@_)"/>
    <numFmt numFmtId="194" formatCode="_(* #,##0.0000_);_(* \(#,##0.0000\);_(* &quot;-&quot;??_);_(@_)"/>
    <numFmt numFmtId="195" formatCode="_(* #,##0.00000_);_(* \(#,##0.00000\);_(* &quot;-&quot;??_);_(@_)"/>
    <numFmt numFmtId="196" formatCode="_(* #,##0.000000_);_(* \(#,##0.000000\);_(* &quot;-&quot;??_);_(@_)"/>
    <numFmt numFmtId="197" formatCode="_(* #,##0.0000000_);_(* \(#,##0.0000000\);_(* &quot;-&quot;??_);_(@_)"/>
    <numFmt numFmtId="198" formatCode="_(* #,##0.00000000_);_(* \(#,##0.00000000\);_(* &quot;-&quot;??_);_(@_)"/>
    <numFmt numFmtId="199" formatCode="0.0"/>
    <numFmt numFmtId="200" formatCode="0.0%"/>
    <numFmt numFmtId="201" formatCode="00000"/>
    <numFmt numFmtId="202" formatCode="_-* #,##0.0_-;\-* #,##0.0_-;_-* &quot;-&quot;?_-;_-@_-"/>
    <numFmt numFmtId="203" formatCode="#,##0_);[Red]\(#,##0\);\-"/>
    <numFmt numFmtId="204" formatCode="_(* #,##0.00_);_(* \(#,##0.00\);_(* &quot;-&quot;_);_(@_)"/>
    <numFmt numFmtId="205" formatCode="_(* #,##0.0_);_(* \(#,##0.0\);_(* &quot;-&quot;?_);_(@_)"/>
    <numFmt numFmtId="206" formatCode="[$€-2]\ #,##0.00_);[Red]\([$€-2]\ #,##0.00\)"/>
  </numFmts>
  <fonts count="46">
    <font>
      <sz val="10"/>
      <name val="Arial"/>
      <family val="0"/>
    </font>
    <font>
      <b/>
      <sz val="10"/>
      <name val="Arial"/>
      <family val="2"/>
    </font>
    <font>
      <sz val="11"/>
      <name val="MS Sans Serif"/>
      <family val="2"/>
    </font>
    <font>
      <sz val="10"/>
      <color indexed="10"/>
      <name val="Arial"/>
      <family val="2"/>
    </font>
    <font>
      <sz val="16"/>
      <name val="Arial"/>
      <family val="2"/>
    </font>
    <font>
      <sz val="14"/>
      <name val="Arial"/>
      <family val="2"/>
    </font>
    <font>
      <b/>
      <sz val="14"/>
      <name val="Arial"/>
      <family val="2"/>
    </font>
    <font>
      <sz val="12"/>
      <name val="Arial"/>
      <family val="2"/>
    </font>
    <font>
      <b/>
      <sz val="18"/>
      <name val="Arial"/>
      <family val="2"/>
    </font>
    <font>
      <u val="single"/>
      <sz val="10"/>
      <color indexed="12"/>
      <name val="Arial"/>
      <family val="2"/>
    </font>
    <font>
      <u val="single"/>
      <sz val="10"/>
      <color indexed="36"/>
      <name val="Arial"/>
      <family val="2"/>
    </font>
    <font>
      <sz val="10"/>
      <color indexed="53"/>
      <name val="Arial"/>
      <family val="2"/>
    </font>
    <font>
      <sz val="8"/>
      <name val="Tahoma"/>
      <family val="2"/>
    </font>
    <font>
      <sz val="10"/>
      <name val="Tahoma"/>
      <family val="2"/>
    </font>
    <font>
      <b/>
      <sz val="10"/>
      <name val="Tahoma"/>
      <family val="2"/>
    </font>
    <font>
      <b/>
      <sz val="10"/>
      <color indexed="10"/>
      <name val="Arial"/>
      <family val="2"/>
    </font>
    <font>
      <b/>
      <sz val="8"/>
      <name val="Tahoma"/>
      <family val="2"/>
    </font>
    <font>
      <b/>
      <sz val="10"/>
      <name val="Times New Roman"/>
      <family val="1"/>
    </font>
    <font>
      <sz val="12"/>
      <name val="Times New Roman"/>
      <family val="1"/>
    </font>
    <font>
      <sz val="10"/>
      <name val="Times New Roman"/>
      <family val="1"/>
    </font>
    <font>
      <b/>
      <i/>
      <sz val="10"/>
      <name val="Times New Roman"/>
      <family val="1"/>
    </font>
    <font>
      <sz val="12"/>
      <name val="Garamond"/>
      <family val="1"/>
    </font>
    <font>
      <sz val="9"/>
      <name val="Arial"/>
      <family val="2"/>
    </font>
    <font>
      <b/>
      <sz val="9"/>
      <name val="Arial"/>
      <family val="2"/>
    </font>
    <font>
      <sz val="11"/>
      <name val="Century Gothic"/>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b/>
      <sz val="10"/>
      <color indexed="8"/>
      <name val="Arial"/>
      <family val="0"/>
    </font>
    <font>
      <i/>
      <sz val="10"/>
      <color indexed="8"/>
      <name val="Arial"/>
      <family val="0"/>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3" borderId="0" applyNumberFormat="0" applyBorder="0" applyAlignment="0" applyProtection="0"/>
    <xf numFmtId="0" fontId="28" fillId="20" borderId="1" applyNumberFormat="0" applyAlignment="0" applyProtection="0"/>
    <xf numFmtId="0" fontId="29"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10" fillId="0" borderId="0" applyNumberFormat="0" applyFill="0" applyBorder="0" applyAlignment="0" applyProtection="0"/>
    <xf numFmtId="0" fontId="31" fillId="4"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9" fillId="0" borderId="0" applyNumberFormat="0" applyFill="0" applyBorder="0" applyAlignment="0" applyProtection="0"/>
    <xf numFmtId="0" fontId="35" fillId="7" borderId="1" applyNumberFormat="0" applyAlignment="0" applyProtection="0"/>
    <xf numFmtId="0" fontId="36" fillId="0" borderId="6" applyNumberFormat="0" applyFill="0" applyAlignment="0" applyProtection="0"/>
    <xf numFmtId="0" fontId="37" fillId="22" borderId="0" applyNumberFormat="0" applyBorder="0" applyAlignment="0" applyProtection="0"/>
    <xf numFmtId="38" fontId="18" fillId="0" borderId="0">
      <alignment/>
      <protection/>
    </xf>
    <xf numFmtId="0" fontId="2" fillId="0" borderId="0">
      <alignment/>
      <protection/>
    </xf>
    <xf numFmtId="0" fontId="21" fillId="0" borderId="0">
      <alignment/>
      <protection/>
    </xf>
    <xf numFmtId="0" fontId="0" fillId="23" borderId="7" applyNumberFormat="0" applyFont="0" applyAlignment="0" applyProtection="0"/>
    <xf numFmtId="0" fontId="38" fillId="20"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13">
    <xf numFmtId="0" fontId="0" fillId="0" borderId="0" xfId="0" applyAlignment="1">
      <alignment/>
    </xf>
    <xf numFmtId="0" fontId="1" fillId="0" borderId="0" xfId="0" applyFont="1" applyAlignment="1">
      <alignment/>
    </xf>
    <xf numFmtId="0" fontId="0" fillId="0" borderId="0" xfId="0" applyFont="1" applyAlignment="1">
      <alignment/>
    </xf>
    <xf numFmtId="185" fontId="0" fillId="0" borderId="0" xfId="42" applyNumberFormat="1" applyFont="1" applyAlignment="1">
      <alignment/>
    </xf>
    <xf numFmtId="185" fontId="1" fillId="0" borderId="0" xfId="42" applyNumberFormat="1" applyFont="1" applyAlignment="1">
      <alignment/>
    </xf>
    <xf numFmtId="185" fontId="0" fillId="0" borderId="0" xfId="42" applyNumberFormat="1" applyFont="1" applyAlignment="1">
      <alignment horizontal="center"/>
    </xf>
    <xf numFmtId="185" fontId="0" fillId="0" borderId="10" xfId="42" applyNumberFormat="1" applyFont="1" applyBorder="1" applyAlignment="1">
      <alignment/>
    </xf>
    <xf numFmtId="185" fontId="0" fillId="0" borderId="11" xfId="42" applyNumberFormat="1" applyFont="1" applyBorder="1" applyAlignment="1">
      <alignment/>
    </xf>
    <xf numFmtId="185" fontId="0" fillId="0" borderId="0" xfId="42" applyNumberFormat="1" applyFont="1" applyAlignment="1">
      <alignment horizontal="right"/>
    </xf>
    <xf numFmtId="185" fontId="0" fillId="0" borderId="12" xfId="42" applyNumberFormat="1" applyFont="1" applyBorder="1" applyAlignment="1">
      <alignment/>
    </xf>
    <xf numFmtId="185" fontId="0" fillId="0" borderId="13" xfId="42" applyNumberFormat="1" applyFont="1" applyBorder="1" applyAlignment="1">
      <alignment/>
    </xf>
    <xf numFmtId="185" fontId="0" fillId="0" borderId="0" xfId="42" applyNumberFormat="1" applyFont="1" applyBorder="1" applyAlignment="1">
      <alignment/>
    </xf>
    <xf numFmtId="185" fontId="0" fillId="0" borderId="0" xfId="42" applyNumberFormat="1" applyFont="1" applyAlignment="1">
      <alignment/>
    </xf>
    <xf numFmtId="0" fontId="0" fillId="0" borderId="0" xfId="0" applyAlignment="1">
      <alignment horizontal="center"/>
    </xf>
    <xf numFmtId="185" fontId="0" fillId="0" borderId="0" xfId="0" applyNumberFormat="1" applyAlignment="1">
      <alignment/>
    </xf>
    <xf numFmtId="185" fontId="0" fillId="0" borderId="13" xfId="42" applyNumberFormat="1" applyFont="1" applyBorder="1" applyAlignment="1">
      <alignment/>
    </xf>
    <xf numFmtId="0" fontId="0" fillId="0" borderId="0" xfId="0" applyFont="1" applyFill="1" applyAlignment="1">
      <alignment/>
    </xf>
    <xf numFmtId="0" fontId="0" fillId="0" borderId="0" xfId="0" applyFont="1" applyAlignment="1">
      <alignment/>
    </xf>
    <xf numFmtId="0" fontId="1" fillId="0" borderId="0" xfId="0" applyFont="1" applyFill="1" applyAlignment="1">
      <alignment/>
    </xf>
    <xf numFmtId="0" fontId="0" fillId="0" borderId="0" xfId="0" applyFont="1" applyFill="1" applyAlignment="1">
      <alignment horizontal="left"/>
    </xf>
    <xf numFmtId="0" fontId="0" fillId="0" borderId="0" xfId="58" applyFont="1" applyAlignment="1">
      <alignment horizontal="center"/>
      <protection/>
    </xf>
    <xf numFmtId="0" fontId="1" fillId="0" borderId="0" xfId="0" applyFont="1" applyAlignment="1">
      <alignment horizontal="left"/>
    </xf>
    <xf numFmtId="15" fontId="1" fillId="0" borderId="0" xfId="0" applyNumberFormat="1" applyFont="1" applyFill="1" applyAlignment="1">
      <alignment/>
    </xf>
    <xf numFmtId="0" fontId="1" fillId="0" borderId="0" xfId="0" applyFont="1" applyBorder="1" applyAlignment="1">
      <alignment/>
    </xf>
    <xf numFmtId="0" fontId="0" fillId="0" borderId="0" xfId="0" applyFont="1" applyBorder="1" applyAlignment="1">
      <alignment/>
    </xf>
    <xf numFmtId="0" fontId="0" fillId="0" borderId="0" xfId="0" applyFont="1" applyAlignment="1">
      <alignment horizontal="left"/>
    </xf>
    <xf numFmtId="0" fontId="1" fillId="0" borderId="0" xfId="58" applyFont="1" applyAlignment="1">
      <alignment horizontal="left"/>
      <protection/>
    </xf>
    <xf numFmtId="0" fontId="1" fillId="0" borderId="0" xfId="0" applyFont="1" applyBorder="1" applyAlignment="1">
      <alignment horizontal="left"/>
    </xf>
    <xf numFmtId="0" fontId="0" fillId="0" borderId="0" xfId="0" applyFont="1" applyFill="1" applyBorder="1" applyAlignment="1">
      <alignment/>
    </xf>
    <xf numFmtId="0" fontId="0" fillId="0" borderId="0" xfId="0" applyFont="1" applyBorder="1" applyAlignment="1">
      <alignment horizontal="left"/>
    </xf>
    <xf numFmtId="0" fontId="0" fillId="0" borderId="0" xfId="0" applyFont="1" applyAlignment="1">
      <alignment horizontal="center"/>
    </xf>
    <xf numFmtId="185" fontId="0" fillId="0" borderId="0" xfId="42" applyNumberFormat="1" applyFont="1" applyAlignment="1">
      <alignment horizontal="left"/>
    </xf>
    <xf numFmtId="185" fontId="0" fillId="0" borderId="0" xfId="42" applyNumberFormat="1" applyFont="1" applyBorder="1" applyAlignment="1">
      <alignment horizontal="center"/>
    </xf>
    <xf numFmtId="0" fontId="0" fillId="0" borderId="0" xfId="0" applyFont="1" applyBorder="1" applyAlignment="1" quotePrefix="1">
      <alignment horizontal="left"/>
    </xf>
    <xf numFmtId="185" fontId="0" fillId="0" borderId="0" xfId="42" applyNumberFormat="1" applyFont="1" applyBorder="1" applyAlignment="1">
      <alignment horizontal="left"/>
    </xf>
    <xf numFmtId="0" fontId="0" fillId="0" borderId="0" xfId="0" applyFont="1" applyBorder="1" applyAlignment="1">
      <alignment horizontal="center"/>
    </xf>
    <xf numFmtId="0" fontId="1" fillId="0" borderId="0" xfId="0" applyFont="1" applyFill="1" applyBorder="1" applyAlignment="1">
      <alignment horizontal="left"/>
    </xf>
    <xf numFmtId="0" fontId="1"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185" fontId="0" fillId="0" borderId="0" xfId="42" applyNumberFormat="1" applyFont="1" applyFill="1" applyAlignment="1">
      <alignment/>
    </xf>
    <xf numFmtId="185" fontId="0" fillId="0" borderId="0" xfId="42" applyNumberFormat="1" applyFont="1" applyFill="1" applyAlignment="1">
      <alignment horizontal="center"/>
    </xf>
    <xf numFmtId="185" fontId="0" fillId="0" borderId="0" xfId="42" applyNumberFormat="1" applyFont="1" applyAlignment="1">
      <alignment/>
    </xf>
    <xf numFmtId="0" fontId="1" fillId="0" borderId="0" xfId="0" applyFont="1" applyAlignment="1">
      <alignment horizontal="center"/>
    </xf>
    <xf numFmtId="0" fontId="1" fillId="0" borderId="0" xfId="0" applyFont="1" applyAlignment="1" quotePrefix="1">
      <alignment horizontal="left"/>
    </xf>
    <xf numFmtId="0" fontId="1" fillId="0" borderId="0" xfId="0" applyFont="1" applyBorder="1" applyAlignment="1" quotePrefix="1">
      <alignment horizontal="left"/>
    </xf>
    <xf numFmtId="171" fontId="0" fillId="0" borderId="0" xfId="42" applyFont="1" applyAlignment="1">
      <alignment/>
    </xf>
    <xf numFmtId="0" fontId="4" fillId="0" borderId="0" xfId="0" applyFont="1" applyAlignment="1">
      <alignment horizontal="left"/>
    </xf>
    <xf numFmtId="0" fontId="5" fillId="0" borderId="0" xfId="0" applyFont="1" applyAlignment="1">
      <alignment/>
    </xf>
    <xf numFmtId="0" fontId="6" fillId="0" borderId="0" xfId="0" applyFont="1" applyAlignment="1">
      <alignment/>
    </xf>
    <xf numFmtId="0" fontId="0" fillId="0" borderId="0" xfId="0" applyFont="1" applyBorder="1" applyAlignment="1">
      <alignment/>
    </xf>
    <xf numFmtId="185" fontId="0" fillId="0" borderId="0" xfId="42" applyNumberFormat="1" applyFont="1" applyAlignment="1" quotePrefix="1">
      <alignment horizontal="left"/>
    </xf>
    <xf numFmtId="0" fontId="1" fillId="0" borderId="10" xfId="0" applyFont="1" applyBorder="1" applyAlignment="1">
      <alignment horizontal="left"/>
    </xf>
    <xf numFmtId="0" fontId="1" fillId="0" borderId="10" xfId="0" applyFont="1" applyBorder="1" applyAlignment="1">
      <alignment horizontal="center"/>
    </xf>
    <xf numFmtId="185" fontId="0" fillId="0" borderId="10" xfId="42" applyNumberFormat="1" applyFont="1" applyBorder="1" applyAlignment="1">
      <alignment horizontal="left"/>
    </xf>
    <xf numFmtId="0" fontId="1" fillId="0" borderId="0" xfId="0" applyFont="1" applyBorder="1" applyAlignment="1">
      <alignment horizontal="center"/>
    </xf>
    <xf numFmtId="185" fontId="0" fillId="0" borderId="0" xfId="0" applyNumberFormat="1" applyFont="1" applyAlignment="1">
      <alignment horizontal="left"/>
    </xf>
    <xf numFmtId="185" fontId="0" fillId="0" borderId="0" xfId="0" applyNumberFormat="1" applyFont="1" applyFill="1" applyBorder="1" applyAlignment="1">
      <alignment/>
    </xf>
    <xf numFmtId="185" fontId="1" fillId="0" borderId="0" xfId="42" applyNumberFormat="1" applyFont="1" applyAlignment="1">
      <alignment horizontal="center"/>
    </xf>
    <xf numFmtId="185" fontId="0" fillId="0" borderId="12" xfId="42" applyNumberFormat="1" applyFont="1" applyBorder="1" applyAlignment="1">
      <alignment/>
    </xf>
    <xf numFmtId="185" fontId="0" fillId="0" borderId="0" xfId="42" applyNumberFormat="1" applyFont="1" applyBorder="1" applyAlignment="1">
      <alignment/>
    </xf>
    <xf numFmtId="185" fontId="0" fillId="0" borderId="11" xfId="42" applyNumberFormat="1" applyFont="1" applyBorder="1" applyAlignment="1">
      <alignment/>
    </xf>
    <xf numFmtId="185" fontId="0" fillId="0" borderId="10" xfId="42" applyNumberFormat="1" applyFont="1" applyBorder="1" applyAlignment="1">
      <alignment/>
    </xf>
    <xf numFmtId="185" fontId="0" fillId="0" borderId="13" xfId="42" applyNumberFormat="1" applyFont="1" applyBorder="1" applyAlignment="1">
      <alignment/>
    </xf>
    <xf numFmtId="0" fontId="11" fillId="0" borderId="0" xfId="0" applyFont="1" applyBorder="1" applyAlignment="1">
      <alignment/>
    </xf>
    <xf numFmtId="0" fontId="11" fillId="0" borderId="0" xfId="0" applyFont="1" applyAlignment="1">
      <alignment/>
    </xf>
    <xf numFmtId="0" fontId="11" fillId="0" borderId="0" xfId="0" applyFont="1" applyFill="1" applyBorder="1" applyAlignment="1">
      <alignment/>
    </xf>
    <xf numFmtId="185" fontId="3" fillId="0" borderId="0" xfId="42" applyNumberFormat="1" applyFont="1" applyAlignment="1">
      <alignment/>
    </xf>
    <xf numFmtId="171" fontId="0" fillId="0" borderId="0" xfId="42" applyNumberFormat="1" applyFont="1" applyAlignment="1">
      <alignment horizontal="center"/>
    </xf>
    <xf numFmtId="171" fontId="0" fillId="0" borderId="0" xfId="42" applyNumberFormat="1" applyFont="1" applyAlignment="1">
      <alignment/>
    </xf>
    <xf numFmtId="0" fontId="1" fillId="0" borderId="0" xfId="0" applyFont="1" applyFill="1" applyBorder="1" applyAlignment="1" quotePrefix="1">
      <alignment horizontal="left"/>
    </xf>
    <xf numFmtId="185" fontId="0" fillId="0" borderId="0" xfId="0" applyNumberFormat="1" applyFont="1" applyBorder="1" applyAlignment="1">
      <alignment horizontal="left"/>
    </xf>
    <xf numFmtId="185" fontId="0" fillId="0" borderId="14" xfId="42" applyNumberFormat="1" applyFont="1" applyBorder="1" applyAlignment="1">
      <alignment horizontal="left"/>
    </xf>
    <xf numFmtId="171" fontId="0" fillId="0" borderId="0" xfId="42" applyNumberFormat="1" applyFont="1" applyAlignment="1">
      <alignment horizontal="right"/>
    </xf>
    <xf numFmtId="0" fontId="3" fillId="0" borderId="0" xfId="0" applyFont="1" applyFill="1" applyAlignment="1">
      <alignment/>
    </xf>
    <xf numFmtId="185" fontId="0" fillId="0" borderId="0" xfId="42" applyNumberFormat="1" applyFont="1" applyBorder="1" applyAlignment="1">
      <alignment/>
    </xf>
    <xf numFmtId="0" fontId="0" fillId="0" borderId="0" xfId="0" applyNumberFormat="1" applyFont="1" applyAlignment="1">
      <alignment/>
    </xf>
    <xf numFmtId="171" fontId="0" fillId="0" borderId="0" xfId="42" applyFont="1" applyBorder="1" applyAlignment="1">
      <alignment/>
    </xf>
    <xf numFmtId="185" fontId="0" fillId="0" borderId="0" xfId="0" applyNumberFormat="1" applyFont="1" applyAlignment="1">
      <alignment/>
    </xf>
    <xf numFmtId="10" fontId="0" fillId="0" borderId="0" xfId="62" applyNumberFormat="1" applyFont="1" applyAlignment="1">
      <alignment/>
    </xf>
    <xf numFmtId="0" fontId="1" fillId="0" borderId="0" xfId="0" applyFont="1" applyFill="1" applyAlignment="1">
      <alignment horizontal="center"/>
    </xf>
    <xf numFmtId="185" fontId="0" fillId="0" borderId="15" xfId="42" applyNumberFormat="1" applyFont="1" applyBorder="1" applyAlignment="1">
      <alignment/>
    </xf>
    <xf numFmtId="185" fontId="0" fillId="0" borderId="10" xfId="42" applyNumberFormat="1" applyFont="1" applyBorder="1" applyAlignment="1">
      <alignment horizontal="center"/>
    </xf>
    <xf numFmtId="0" fontId="0" fillId="0" borderId="10" xfId="0" applyFont="1" applyBorder="1" applyAlignment="1">
      <alignment/>
    </xf>
    <xf numFmtId="185" fontId="0" fillId="0" borderId="0" xfId="0" applyNumberFormat="1" applyFont="1" applyAlignment="1">
      <alignment horizontal="left" vertical="top"/>
    </xf>
    <xf numFmtId="185" fontId="0" fillId="0" borderId="0" xfId="42" applyNumberFormat="1" applyFont="1" applyFill="1" applyAlignment="1">
      <alignment horizontal="left" vertical="top"/>
    </xf>
    <xf numFmtId="185" fontId="0" fillId="0" borderId="0" xfId="42" applyNumberFormat="1" applyFont="1" applyAlignment="1" quotePrefix="1">
      <alignment horizontal="left" vertical="top"/>
    </xf>
    <xf numFmtId="0" fontId="0" fillId="0" borderId="0" xfId="0" applyFont="1" applyBorder="1" applyAlignment="1">
      <alignment horizontal="left" vertical="top"/>
    </xf>
    <xf numFmtId="201" fontId="0" fillId="0" borderId="0" xfId="0" applyNumberFormat="1" applyFont="1" applyAlignment="1">
      <alignment vertical="top" wrapText="1"/>
    </xf>
    <xf numFmtId="0" fontId="0" fillId="0" borderId="0" xfId="0" applyNumberFormat="1" applyFont="1" applyBorder="1" applyAlignment="1">
      <alignment horizontal="left"/>
    </xf>
    <xf numFmtId="185" fontId="1" fillId="0" borderId="0" xfId="42" applyNumberFormat="1" applyFont="1" applyBorder="1" applyAlignment="1">
      <alignment horizontal="center"/>
    </xf>
    <xf numFmtId="185" fontId="0" fillId="0" borderId="14" xfId="42" applyNumberFormat="1" applyFont="1" applyBorder="1" applyAlignment="1">
      <alignment/>
    </xf>
    <xf numFmtId="185" fontId="0" fillId="0" borderId="16" xfId="42" applyNumberFormat="1" applyFont="1" applyBorder="1" applyAlignment="1">
      <alignment/>
    </xf>
    <xf numFmtId="185" fontId="0" fillId="0" borderId="14" xfId="42" applyNumberFormat="1" applyFont="1" applyFill="1" applyBorder="1" applyAlignment="1">
      <alignment/>
    </xf>
    <xf numFmtId="171" fontId="0" fillId="0" borderId="14" xfId="42" applyFont="1" applyBorder="1" applyAlignment="1">
      <alignment horizontal="center"/>
    </xf>
    <xf numFmtId="0" fontId="1" fillId="0" borderId="0" xfId="58" applyFont="1" applyFill="1" applyAlignment="1">
      <alignment/>
      <protection/>
    </xf>
    <xf numFmtId="0" fontId="1" fillId="0" borderId="0" xfId="0" applyFont="1" applyFill="1" applyBorder="1" applyAlignment="1" quotePrefix="1">
      <alignment/>
    </xf>
    <xf numFmtId="0" fontId="1" fillId="0" borderId="0" xfId="0" applyFont="1" applyFill="1" applyBorder="1" applyAlignment="1">
      <alignment/>
    </xf>
    <xf numFmtId="185" fontId="0" fillId="0" borderId="16" xfId="42" applyNumberFormat="1" applyFont="1" applyBorder="1" applyAlignment="1">
      <alignment horizontal="left"/>
    </xf>
    <xf numFmtId="185" fontId="0" fillId="0" borderId="16" xfId="42" applyNumberFormat="1" applyFont="1" applyBorder="1" applyAlignment="1" quotePrefix="1">
      <alignment horizontal="left"/>
    </xf>
    <xf numFmtId="0" fontId="0" fillId="0" borderId="16" xfId="0" applyFont="1" applyBorder="1" applyAlignment="1">
      <alignment/>
    </xf>
    <xf numFmtId="185" fontId="1" fillId="0" borderId="0" xfId="42" applyNumberFormat="1" applyFont="1" applyAlignment="1" quotePrefix="1">
      <alignment horizontal="center"/>
    </xf>
    <xf numFmtId="0" fontId="0" fillId="0" borderId="0" xfId="0" applyNumberFormat="1" applyFont="1" applyAlignment="1">
      <alignment/>
    </xf>
    <xf numFmtId="185" fontId="0" fillId="0" borderId="0" xfId="42" applyNumberFormat="1" applyFont="1" applyFill="1" applyAlignment="1">
      <alignment/>
    </xf>
    <xf numFmtId="0" fontId="0" fillId="0" borderId="0" xfId="0" applyFill="1" applyAlignment="1">
      <alignment/>
    </xf>
    <xf numFmtId="185" fontId="0" fillId="0" borderId="0" xfId="42" applyNumberFormat="1" applyFont="1" applyFill="1" applyAlignment="1">
      <alignment/>
    </xf>
    <xf numFmtId="185" fontId="0" fillId="0" borderId="13" xfId="0" applyNumberFormat="1" applyBorder="1" applyAlignment="1">
      <alignment/>
    </xf>
    <xf numFmtId="185" fontId="0" fillId="0" borderId="0" xfId="42" applyNumberFormat="1" applyFont="1" applyFill="1" applyBorder="1" applyAlignment="1">
      <alignment/>
    </xf>
    <xf numFmtId="201" fontId="0" fillId="0" borderId="0" xfId="0" applyNumberFormat="1" applyFont="1" applyAlignment="1">
      <alignment horizontal="center" vertical="top" wrapText="1"/>
    </xf>
    <xf numFmtId="185" fontId="0" fillId="0" borderId="16" xfId="42" applyNumberFormat="1" applyFont="1" applyBorder="1" applyAlignment="1">
      <alignment horizontal="center"/>
    </xf>
    <xf numFmtId="171" fontId="0" fillId="0" borderId="0" xfId="42" applyFont="1" applyBorder="1" applyAlignment="1">
      <alignment horizontal="center"/>
    </xf>
    <xf numFmtId="0" fontId="15" fillId="0" borderId="0" xfId="0" applyFont="1" applyBorder="1" applyAlignment="1">
      <alignment horizontal="left"/>
    </xf>
    <xf numFmtId="185" fontId="0" fillId="0" borderId="0" xfId="42" applyNumberFormat="1" applyFont="1" applyBorder="1" applyAlignment="1" quotePrefix="1">
      <alignment horizontal="left"/>
    </xf>
    <xf numFmtId="185" fontId="0" fillId="0" borderId="0" xfId="42" applyNumberFormat="1" applyFont="1" applyFill="1" applyBorder="1" applyAlignment="1">
      <alignment/>
    </xf>
    <xf numFmtId="185" fontId="0" fillId="0" borderId="0" xfId="42" applyNumberFormat="1" applyFont="1" applyFill="1" applyBorder="1" applyAlignment="1">
      <alignment horizontal="center"/>
    </xf>
    <xf numFmtId="0" fontId="1" fillId="0" borderId="0" xfId="0" applyNumberFormat="1" applyFont="1" applyFill="1" applyAlignment="1">
      <alignment horizontal="center"/>
    </xf>
    <xf numFmtId="0" fontId="1" fillId="0" borderId="0" xfId="0" applyFont="1" applyAlignment="1">
      <alignment horizontal="right"/>
    </xf>
    <xf numFmtId="0" fontId="1" fillId="0" borderId="0" xfId="0" applyNumberFormat="1" applyFont="1" applyFill="1" applyAlignment="1">
      <alignment horizontal="right"/>
    </xf>
    <xf numFmtId="0" fontId="0" fillId="0" borderId="0" xfId="0" applyFont="1" applyFill="1" applyBorder="1" applyAlignment="1" quotePrefix="1">
      <alignment/>
    </xf>
    <xf numFmtId="185" fontId="0" fillId="0" borderId="16" xfId="42" applyNumberFormat="1" applyFont="1" applyBorder="1" applyAlignment="1">
      <alignment/>
    </xf>
    <xf numFmtId="0" fontId="0" fillId="0" borderId="0" xfId="0" applyNumberFormat="1" applyFont="1" applyAlignment="1">
      <alignment horizontal="left"/>
    </xf>
    <xf numFmtId="0" fontId="15" fillId="0" borderId="0" xfId="0" applyFont="1" applyBorder="1" applyAlignment="1">
      <alignment/>
    </xf>
    <xf numFmtId="0" fontId="0" fillId="0" borderId="0" xfId="0" applyFont="1" applyAlignment="1">
      <alignment/>
    </xf>
    <xf numFmtId="0" fontId="0" fillId="4" borderId="0" xfId="0" applyFont="1" applyFill="1" applyAlignment="1">
      <alignment/>
    </xf>
    <xf numFmtId="203" fontId="17" fillId="0" borderId="0" xfId="57" applyNumberFormat="1" applyFont="1">
      <alignment/>
      <protection/>
    </xf>
    <xf numFmtId="203" fontId="19" fillId="0" borderId="0" xfId="57" applyNumberFormat="1" applyFont="1">
      <alignment/>
      <protection/>
    </xf>
    <xf numFmtId="171" fontId="19" fillId="0" borderId="0" xfId="42" applyFont="1" applyAlignment="1">
      <alignment/>
    </xf>
    <xf numFmtId="171" fontId="19" fillId="0" borderId="0" xfId="42" applyFont="1" applyBorder="1" applyAlignment="1">
      <alignment/>
    </xf>
    <xf numFmtId="171" fontId="19" fillId="4" borderId="0" xfId="42" applyFont="1" applyFill="1" applyBorder="1" applyAlignment="1">
      <alignment/>
    </xf>
    <xf numFmtId="0" fontId="19" fillId="0" borderId="0" xfId="0" applyFont="1" applyBorder="1" applyAlignment="1">
      <alignment/>
    </xf>
    <xf numFmtId="0" fontId="19" fillId="0" borderId="0" xfId="0" applyFont="1" applyAlignment="1">
      <alignment/>
    </xf>
    <xf numFmtId="171" fontId="20" fillId="24" borderId="0" xfId="42" applyFont="1" applyFill="1" applyBorder="1" applyAlignment="1">
      <alignment horizontal="center"/>
    </xf>
    <xf numFmtId="38" fontId="19" fillId="0" borderId="0" xfId="59" applyNumberFormat="1" applyFont="1">
      <alignment/>
      <protection/>
    </xf>
    <xf numFmtId="171" fontId="17" fillId="7" borderId="0" xfId="42" applyFont="1" applyFill="1" applyAlignment="1">
      <alignment horizontal="center"/>
    </xf>
    <xf numFmtId="171" fontId="17" fillId="7" borderId="0" xfId="42" applyFont="1" applyFill="1" applyBorder="1" applyAlignment="1">
      <alignment horizontal="center"/>
    </xf>
    <xf numFmtId="171" fontId="17" fillId="24" borderId="0" xfId="42" applyFont="1" applyFill="1" applyBorder="1" applyAlignment="1">
      <alignment horizontal="center"/>
    </xf>
    <xf numFmtId="171" fontId="17" fillId="24" borderId="0" xfId="42" applyFont="1" applyFill="1" applyAlignment="1">
      <alignment horizontal="center"/>
    </xf>
    <xf numFmtId="171" fontId="17" fillId="8" borderId="0" xfId="42" applyFont="1" applyFill="1" applyAlignment="1">
      <alignment horizontal="center"/>
    </xf>
    <xf numFmtId="171" fontId="17" fillId="4" borderId="0" xfId="42" applyFont="1" applyFill="1" applyAlignment="1">
      <alignment horizontal="center"/>
    </xf>
    <xf numFmtId="0" fontId="0" fillId="7" borderId="0" xfId="0" applyFont="1" applyFill="1" applyAlignment="1">
      <alignment horizontal="center"/>
    </xf>
    <xf numFmtId="0" fontId="0" fillId="24" borderId="0" xfId="0" applyFont="1" applyFill="1" applyAlignment="1">
      <alignment horizontal="center"/>
    </xf>
    <xf numFmtId="0" fontId="0" fillId="8" borderId="0" xfId="0" applyFont="1" applyFill="1" applyAlignment="1">
      <alignment horizontal="center"/>
    </xf>
    <xf numFmtId="0" fontId="0" fillId="0" borderId="0" xfId="0" applyFont="1" applyAlignment="1">
      <alignment horizontal="center"/>
    </xf>
    <xf numFmtId="171" fontId="17" fillId="0" borderId="0" xfId="42" applyFont="1" applyAlignment="1">
      <alignment horizontal="right"/>
    </xf>
    <xf numFmtId="171" fontId="17" fillId="0" borderId="0" xfId="42" applyFont="1" applyBorder="1" applyAlignment="1">
      <alignment/>
    </xf>
    <xf numFmtId="0" fontId="17" fillId="7" borderId="0" xfId="0" applyFont="1" applyFill="1" applyAlignment="1">
      <alignment horizontal="center"/>
    </xf>
    <xf numFmtId="0" fontId="17" fillId="24" borderId="0" xfId="0" applyFont="1" applyFill="1" applyAlignment="1">
      <alignment horizontal="center"/>
    </xf>
    <xf numFmtId="171" fontId="17" fillId="0" borderId="0" xfId="42" applyFont="1" applyBorder="1" applyAlignment="1">
      <alignment horizontal="right"/>
    </xf>
    <xf numFmtId="171" fontId="17" fillId="0" borderId="0" xfId="42" applyFont="1" applyAlignment="1">
      <alignment/>
    </xf>
    <xf numFmtId="0" fontId="19" fillId="4" borderId="0" xfId="0" applyFont="1" applyFill="1" applyBorder="1" applyAlignment="1">
      <alignment/>
    </xf>
    <xf numFmtId="171" fontId="22" fillId="0" borderId="0" xfId="42" applyFont="1" applyAlignment="1">
      <alignment/>
    </xf>
    <xf numFmtId="171" fontId="22" fillId="4" borderId="0" xfId="42" applyFont="1" applyFill="1" applyAlignment="1">
      <alignment/>
    </xf>
    <xf numFmtId="171" fontId="0" fillId="0" borderId="0" xfId="42" applyFont="1" applyAlignment="1">
      <alignment/>
    </xf>
    <xf numFmtId="0" fontId="22" fillId="0" borderId="0" xfId="0" applyFont="1" applyAlignment="1">
      <alignment/>
    </xf>
    <xf numFmtId="171" fontId="22" fillId="24" borderId="0" xfId="42" applyFont="1" applyFill="1" applyAlignment="1">
      <alignment/>
    </xf>
    <xf numFmtId="171" fontId="22" fillId="0" borderId="0" xfId="42" applyNumberFormat="1" applyFont="1" applyAlignment="1">
      <alignment/>
    </xf>
    <xf numFmtId="43" fontId="22" fillId="0" borderId="0" xfId="0" applyNumberFormat="1" applyFont="1" applyAlignment="1">
      <alignment/>
    </xf>
    <xf numFmtId="171" fontId="22" fillId="0" borderId="12" xfId="42" applyFont="1" applyBorder="1" applyAlignment="1">
      <alignment/>
    </xf>
    <xf numFmtId="171" fontId="22" fillId="24" borderId="12" xfId="42" applyFont="1" applyFill="1" applyBorder="1" applyAlignment="1">
      <alignment/>
    </xf>
    <xf numFmtId="171" fontId="22" fillId="0" borderId="12" xfId="42" applyNumberFormat="1" applyFont="1" applyBorder="1" applyAlignment="1">
      <alignment/>
    </xf>
    <xf numFmtId="171" fontId="22" fillId="4" borderId="12" xfId="42" applyFont="1" applyFill="1" applyBorder="1" applyAlignment="1">
      <alignment/>
    </xf>
    <xf numFmtId="171" fontId="23" fillId="0" borderId="12" xfId="42" applyFont="1" applyBorder="1" applyAlignment="1">
      <alignment/>
    </xf>
    <xf numFmtId="171" fontId="22" fillId="0" borderId="0" xfId="42" applyFont="1" applyBorder="1" applyAlignment="1">
      <alignment/>
    </xf>
    <xf numFmtId="171" fontId="22" fillId="4" borderId="0" xfId="42" applyFont="1" applyFill="1" applyBorder="1" applyAlignment="1">
      <alignment/>
    </xf>
    <xf numFmtId="171" fontId="22" fillId="24" borderId="0" xfId="42" applyNumberFormat="1" applyFont="1" applyFill="1" applyAlignment="1">
      <alignment/>
    </xf>
    <xf numFmtId="171" fontId="22" fillId="4" borderId="0" xfId="42" applyNumberFormat="1" applyFont="1" applyFill="1" applyAlignment="1">
      <alignment/>
    </xf>
    <xf numFmtId="171" fontId="22" fillId="0" borderId="10" xfId="42" applyNumberFormat="1" applyFont="1" applyBorder="1" applyAlignment="1">
      <alignment/>
    </xf>
    <xf numFmtId="171" fontId="22" fillId="24" borderId="10" xfId="42" applyNumberFormat="1" applyFont="1" applyFill="1" applyBorder="1" applyAlignment="1">
      <alignment/>
    </xf>
    <xf numFmtId="171" fontId="22" fillId="4" borderId="10" xfId="42" applyNumberFormat="1" applyFont="1" applyFill="1" applyBorder="1" applyAlignment="1">
      <alignment/>
    </xf>
    <xf numFmtId="171" fontId="0" fillId="0" borderId="10" xfId="42" applyNumberFormat="1" applyFont="1" applyBorder="1" applyAlignment="1">
      <alignment/>
    </xf>
    <xf numFmtId="171" fontId="22" fillId="0" borderId="10" xfId="0" applyNumberFormat="1" applyFont="1" applyBorder="1" applyAlignment="1">
      <alignment/>
    </xf>
    <xf numFmtId="171" fontId="0" fillId="0" borderId="0" xfId="0" applyNumberFormat="1" applyFont="1" applyAlignment="1">
      <alignment/>
    </xf>
    <xf numFmtId="171" fontId="23" fillId="0" borderId="0" xfId="42" applyFont="1" applyAlignment="1">
      <alignment/>
    </xf>
    <xf numFmtId="171" fontId="22" fillId="0" borderId="0" xfId="0" applyNumberFormat="1" applyFont="1" applyAlignment="1">
      <alignment/>
    </xf>
    <xf numFmtId="171" fontId="0" fillId="0" borderId="12" xfId="42" applyFont="1" applyBorder="1" applyAlignment="1">
      <alignment/>
    </xf>
    <xf numFmtId="43" fontId="23" fillId="0" borderId="12" xfId="0" applyNumberFormat="1" applyFont="1" applyBorder="1" applyAlignment="1">
      <alignment/>
    </xf>
    <xf numFmtId="171" fontId="0" fillId="0" borderId="0" xfId="42" applyNumberFormat="1" applyFont="1" applyAlignment="1">
      <alignment/>
    </xf>
    <xf numFmtId="171" fontId="22" fillId="0" borderId="12" xfId="42" applyNumberFormat="1" applyFont="1" applyFill="1" applyBorder="1" applyAlignment="1">
      <alignment/>
    </xf>
    <xf numFmtId="171" fontId="22" fillId="0" borderId="12" xfId="42" applyFont="1" applyFill="1" applyBorder="1" applyAlignment="1">
      <alignment/>
    </xf>
    <xf numFmtId="171" fontId="23" fillId="0" borderId="12" xfId="42" applyFont="1" applyFill="1" applyBorder="1" applyAlignment="1">
      <alignment/>
    </xf>
    <xf numFmtId="0" fontId="22" fillId="24" borderId="0" xfId="0" applyFont="1" applyFill="1" applyAlignment="1">
      <alignment/>
    </xf>
    <xf numFmtId="204" fontId="22" fillId="0" borderId="0" xfId="42" applyNumberFormat="1" applyFont="1" applyAlignment="1">
      <alignment/>
    </xf>
    <xf numFmtId="171" fontId="0" fillId="24" borderId="0" xfId="42" applyFont="1" applyFill="1" applyAlignment="1">
      <alignment/>
    </xf>
    <xf numFmtId="204" fontId="22" fillId="0" borderId="0" xfId="0" applyNumberFormat="1" applyFont="1" applyAlignment="1">
      <alignment/>
    </xf>
    <xf numFmtId="43" fontId="0" fillId="0" borderId="12" xfId="0" applyNumberFormat="1" applyFont="1" applyBorder="1" applyAlignment="1">
      <alignment/>
    </xf>
    <xf numFmtId="43" fontId="0" fillId="24" borderId="12" xfId="0" applyNumberFormat="1" applyFont="1" applyFill="1" applyBorder="1" applyAlignment="1">
      <alignment/>
    </xf>
    <xf numFmtId="0" fontId="15" fillId="0" borderId="0" xfId="0" applyFont="1" applyFill="1" applyBorder="1" applyAlignment="1">
      <alignment horizontal="left"/>
    </xf>
    <xf numFmtId="171" fontId="0" fillId="0" borderId="0" xfId="42" applyFont="1" applyAlignment="1">
      <alignment/>
    </xf>
    <xf numFmtId="171" fontId="1" fillId="0" borderId="0" xfId="42" applyFont="1" applyAlignment="1">
      <alignment horizontal="center"/>
    </xf>
    <xf numFmtId="0" fontId="17" fillId="0" borderId="0" xfId="0" applyFont="1" applyFill="1" applyAlignment="1">
      <alignment horizontal="center"/>
    </xf>
    <xf numFmtId="0" fontId="19" fillId="0" borderId="0" xfId="0" applyFont="1" applyFill="1" applyAlignment="1">
      <alignment/>
    </xf>
    <xf numFmtId="171" fontId="22" fillId="0" borderId="0" xfId="42" applyFont="1" applyFill="1" applyAlignment="1">
      <alignment/>
    </xf>
    <xf numFmtId="171" fontId="22" fillId="0" borderId="0" xfId="42" applyFont="1" applyFill="1" applyBorder="1" applyAlignment="1">
      <alignment/>
    </xf>
    <xf numFmtId="171" fontId="22" fillId="0" borderId="10" xfId="42" applyNumberFormat="1" applyFont="1" applyFill="1" applyBorder="1" applyAlignment="1">
      <alignment/>
    </xf>
    <xf numFmtId="171" fontId="22" fillId="0" borderId="10" xfId="42" applyFont="1" applyBorder="1" applyAlignment="1">
      <alignment/>
    </xf>
    <xf numFmtId="0" fontId="0" fillId="0" borderId="0" xfId="0" applyFont="1" applyAlignment="1">
      <alignment horizontal="right"/>
    </xf>
    <xf numFmtId="171" fontId="22" fillId="24" borderId="10" xfId="42" applyFont="1" applyFill="1" applyBorder="1" applyAlignment="1">
      <alignment/>
    </xf>
    <xf numFmtId="171" fontId="22" fillId="0" borderId="10" xfId="42" applyFont="1" applyFill="1" applyBorder="1" applyAlignment="1">
      <alignment/>
    </xf>
    <xf numFmtId="0" fontId="6" fillId="0" borderId="0" xfId="0" applyFont="1" applyAlignment="1">
      <alignment horizontal="center"/>
    </xf>
    <xf numFmtId="15" fontId="6" fillId="0" borderId="0" xfId="0" applyNumberFormat="1" applyFont="1" applyAlignment="1" quotePrefix="1">
      <alignment horizontal="center"/>
    </xf>
    <xf numFmtId="0" fontId="8" fillId="0" borderId="0" xfId="0" applyFont="1" applyAlignment="1">
      <alignment horizontal="center"/>
    </xf>
    <xf numFmtId="0" fontId="7" fillId="0" borderId="0" xfId="0" applyFont="1" applyAlignment="1">
      <alignment horizontal="center"/>
    </xf>
    <xf numFmtId="185" fontId="1" fillId="0" borderId="0" xfId="42" applyNumberFormat="1" applyFont="1" applyAlignment="1">
      <alignment horizontal="center"/>
    </xf>
    <xf numFmtId="185" fontId="1" fillId="0" borderId="0" xfId="42" applyNumberFormat="1" applyFont="1" applyFill="1" applyAlignment="1">
      <alignment horizontal="center"/>
    </xf>
    <xf numFmtId="185" fontId="0" fillId="0" borderId="0" xfId="42" applyNumberFormat="1" applyFont="1" applyAlignment="1">
      <alignment horizontal="center"/>
    </xf>
    <xf numFmtId="185" fontId="1" fillId="0" borderId="0" xfId="42" applyNumberFormat="1" applyFont="1" applyBorder="1" applyAlignment="1">
      <alignment horizontal="center"/>
    </xf>
    <xf numFmtId="0" fontId="1" fillId="0" borderId="0" xfId="0" applyFont="1" applyBorder="1" applyAlignment="1">
      <alignment horizontal="center" wrapText="1"/>
    </xf>
    <xf numFmtId="0" fontId="24" fillId="0" borderId="0" xfId="0" applyNumberFormat="1" applyFont="1" applyAlignment="1">
      <alignment horizontal="justify" wrapText="1"/>
    </xf>
    <xf numFmtId="0" fontId="0" fillId="0" borderId="0" xfId="0" applyNumberFormat="1" applyAlignment="1">
      <alignment horizontal="justify" wrapText="1"/>
    </xf>
    <xf numFmtId="0" fontId="0" fillId="0" borderId="0" xfId="0" applyAlignment="1">
      <alignment horizontal="justify" wrapText="1"/>
    </xf>
    <xf numFmtId="0" fontId="17" fillId="0" borderId="0" xfId="42" applyNumberFormat="1" applyFont="1" applyAlignment="1">
      <alignment horizontal="center"/>
    </xf>
    <xf numFmtId="0" fontId="0" fillId="0" borderId="0" xfId="0" applyAlignment="1">
      <alignment/>
    </xf>
    <xf numFmtId="171" fontId="17" fillId="7" borderId="0" xfId="42" applyFont="1" applyFill="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esb-04Dec" xfId="57"/>
    <cellStyle name="Normal_QuarterlyTemplate" xfId="58"/>
    <cellStyle name="Normal_SSPL"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571500</xdr:colOff>
      <xdr:row>2</xdr:row>
      <xdr:rowOff>133350</xdr:rowOff>
    </xdr:from>
    <xdr:to>
      <xdr:col>5</xdr:col>
      <xdr:colOff>304800</xdr:colOff>
      <xdr:row>8</xdr:row>
      <xdr:rowOff>28575</xdr:rowOff>
    </xdr:to>
    <xdr:pic>
      <xdr:nvPicPr>
        <xdr:cNvPr id="1" name="Picture 1" descr="our_logo"/>
        <xdr:cNvPicPr preferRelativeResize="1">
          <a:picLocks noChangeAspect="1"/>
        </xdr:cNvPicPr>
      </xdr:nvPicPr>
      <xdr:blipFill>
        <a:blip r:embed="rId1"/>
        <a:stretch>
          <a:fillRect/>
        </a:stretch>
      </xdr:blipFill>
      <xdr:spPr>
        <a:xfrm>
          <a:off x="2409825" y="457200"/>
          <a:ext cx="952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56</xdr:row>
      <xdr:rowOff>123825</xdr:rowOff>
    </xdr:from>
    <xdr:to>
      <xdr:col>7</xdr:col>
      <xdr:colOff>885825</xdr:colOff>
      <xdr:row>60</xdr:row>
      <xdr:rowOff>123825</xdr:rowOff>
    </xdr:to>
    <xdr:sp>
      <xdr:nvSpPr>
        <xdr:cNvPr id="1" name="Text Box 2"/>
        <xdr:cNvSpPr txBox="1">
          <a:spLocks noChangeArrowheads="1"/>
        </xdr:cNvSpPr>
      </xdr:nvSpPr>
      <xdr:spPr>
        <a:xfrm>
          <a:off x="28575" y="8582025"/>
          <a:ext cx="6086475" cy="6477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consolidated income statements should be read in conjunction with the financial statements for the year ended 31 December 2006 and the accompanying explanatory notes attached to the interim financial statements.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54</xdr:row>
      <xdr:rowOff>47625</xdr:rowOff>
    </xdr:from>
    <xdr:to>
      <xdr:col>6</xdr:col>
      <xdr:colOff>1000125</xdr:colOff>
      <xdr:row>57</xdr:row>
      <xdr:rowOff>123825</xdr:rowOff>
    </xdr:to>
    <xdr:sp>
      <xdr:nvSpPr>
        <xdr:cNvPr id="1" name="Text Box 1"/>
        <xdr:cNvSpPr txBox="1">
          <a:spLocks noChangeArrowheads="1"/>
        </xdr:cNvSpPr>
      </xdr:nvSpPr>
      <xdr:spPr>
        <a:xfrm>
          <a:off x="38100" y="8829675"/>
          <a:ext cx="6248400" cy="5619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consolidated balance sheet should be read in conjunction with the financial statements for the year ended 31 December 2006 and the accompanying explanatory notes attached to the interim financial statements.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0</xdr:rowOff>
    </xdr:from>
    <xdr:to>
      <xdr:col>7</xdr:col>
      <xdr:colOff>0</xdr:colOff>
      <xdr:row>59</xdr:row>
      <xdr:rowOff>57150</xdr:rowOff>
    </xdr:to>
    <xdr:sp>
      <xdr:nvSpPr>
        <xdr:cNvPr id="1" name="Text Box 3"/>
        <xdr:cNvSpPr txBox="1">
          <a:spLocks noChangeArrowheads="1"/>
        </xdr:cNvSpPr>
      </xdr:nvSpPr>
      <xdr:spPr>
        <a:xfrm>
          <a:off x="0" y="8782050"/>
          <a:ext cx="6296025" cy="7048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consolidated balance sheet should be read in conjunction with the annual financial statements for the period ended 31 December 2005 and the accompanying explanatory notes attached to the interim financial statements.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65</xdr:row>
      <xdr:rowOff>47625</xdr:rowOff>
    </xdr:from>
    <xdr:to>
      <xdr:col>9</xdr:col>
      <xdr:colOff>781050</xdr:colOff>
      <xdr:row>68</xdr:row>
      <xdr:rowOff>133350</xdr:rowOff>
    </xdr:to>
    <xdr:sp>
      <xdr:nvSpPr>
        <xdr:cNvPr id="1" name="Text Box 1"/>
        <xdr:cNvSpPr txBox="1">
          <a:spLocks noChangeArrowheads="1"/>
        </xdr:cNvSpPr>
      </xdr:nvSpPr>
      <xdr:spPr>
        <a:xfrm>
          <a:off x="28575" y="10610850"/>
          <a:ext cx="7715250" cy="5715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consolidated statement of changes in equity should be read in conjunction with the financial statements for the year ended 31 December 2006 and the accompanying explanatory notes attached to the interim financial statements. </a:t>
          </a:r>
        </a:p>
      </xdr:txBody>
    </xdr:sp>
    <xdr:clientData/>
  </xdr:twoCellAnchor>
  <xdr:twoCellAnchor>
    <xdr:from>
      <xdr:col>7</xdr:col>
      <xdr:colOff>142875</xdr:colOff>
      <xdr:row>8</xdr:row>
      <xdr:rowOff>95250</xdr:rowOff>
    </xdr:from>
    <xdr:to>
      <xdr:col>8</xdr:col>
      <xdr:colOff>0</xdr:colOff>
      <xdr:row>8</xdr:row>
      <xdr:rowOff>95250</xdr:rowOff>
    </xdr:to>
    <xdr:sp>
      <xdr:nvSpPr>
        <xdr:cNvPr id="2" name="Line 12"/>
        <xdr:cNvSpPr>
          <a:spLocks/>
        </xdr:cNvSpPr>
      </xdr:nvSpPr>
      <xdr:spPr>
        <a:xfrm flipV="1">
          <a:off x="5629275" y="1390650"/>
          <a:ext cx="6477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8</xdr:row>
      <xdr:rowOff>95250</xdr:rowOff>
    </xdr:from>
    <xdr:to>
      <xdr:col>3</xdr:col>
      <xdr:colOff>590550</xdr:colOff>
      <xdr:row>8</xdr:row>
      <xdr:rowOff>95250</xdr:rowOff>
    </xdr:to>
    <xdr:sp>
      <xdr:nvSpPr>
        <xdr:cNvPr id="3" name="Line 13"/>
        <xdr:cNvSpPr>
          <a:spLocks/>
        </xdr:cNvSpPr>
      </xdr:nvSpPr>
      <xdr:spPr>
        <a:xfrm>
          <a:off x="2438400" y="1390650"/>
          <a:ext cx="561975" cy="0"/>
        </a:xfrm>
        <a:prstGeom prst="line">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142875</xdr:rowOff>
    </xdr:from>
    <xdr:to>
      <xdr:col>8</xdr:col>
      <xdr:colOff>990600</xdr:colOff>
      <xdr:row>63</xdr:row>
      <xdr:rowOff>47625</xdr:rowOff>
    </xdr:to>
    <xdr:sp>
      <xdr:nvSpPr>
        <xdr:cNvPr id="1" name="Text Box 2"/>
        <xdr:cNvSpPr txBox="1">
          <a:spLocks noChangeArrowheads="1"/>
        </xdr:cNvSpPr>
      </xdr:nvSpPr>
      <xdr:spPr>
        <a:xfrm>
          <a:off x="38100" y="8601075"/>
          <a:ext cx="6200775" cy="5524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consolidated cash flow statement should be read in conjunction with the audited financial statements for the year ended 31 December 2006 and the accompanying explanatory notes attached to the interim financial statements.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xdr:row>
      <xdr:rowOff>152400</xdr:rowOff>
    </xdr:from>
    <xdr:to>
      <xdr:col>7</xdr:col>
      <xdr:colOff>1047750</xdr:colOff>
      <xdr:row>17</xdr:row>
      <xdr:rowOff>142875</xdr:rowOff>
    </xdr:to>
    <xdr:sp>
      <xdr:nvSpPr>
        <xdr:cNvPr id="1" name="Text Box 1"/>
        <xdr:cNvSpPr txBox="1">
          <a:spLocks noChangeArrowheads="1"/>
        </xdr:cNvSpPr>
      </xdr:nvSpPr>
      <xdr:spPr>
        <a:xfrm>
          <a:off x="266700" y="1447800"/>
          <a:ext cx="6305550" cy="14478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interim financial statements are unaudited and have been prepared in accordance with the requirements of FRS 134: Interim Financial Reporting and Paragraph 9.22 of the Listing Requirements of Bursa Malaysia Securities Berhad ("Bursa Securities").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interim financial statements should be read in conjunction with the audited financial statements for the year ended 31 December 2006. These explanatory notes attached to the interim financial statements provide an explanation of events and transactions that are significant to an understanding of the changes in the financial position and performance of the Group since the year ended 31 December 2006.
</a:t>
          </a:r>
          <a:r>
            <a:rPr lang="en-US" cap="none" sz="1000" b="0" i="0" u="none" baseline="0">
              <a:solidFill>
                <a:srgbClr val="000000"/>
              </a:solidFill>
              <a:latin typeface="Arial"/>
              <a:ea typeface="Arial"/>
              <a:cs typeface="Arial"/>
            </a:rPr>
            <a:t>
</a:t>
          </a:r>
        </a:p>
      </xdr:txBody>
    </xdr:sp>
    <xdr:clientData/>
  </xdr:twoCellAnchor>
  <xdr:twoCellAnchor>
    <xdr:from>
      <xdr:col>1</xdr:col>
      <xdr:colOff>28575</xdr:colOff>
      <xdr:row>33</xdr:row>
      <xdr:rowOff>9525</xdr:rowOff>
    </xdr:from>
    <xdr:to>
      <xdr:col>7</xdr:col>
      <xdr:colOff>1057275</xdr:colOff>
      <xdr:row>35</xdr:row>
      <xdr:rowOff>57150</xdr:rowOff>
    </xdr:to>
    <xdr:sp>
      <xdr:nvSpPr>
        <xdr:cNvPr id="2" name="Text Box 2"/>
        <xdr:cNvSpPr txBox="1">
          <a:spLocks noChangeArrowheads="1"/>
        </xdr:cNvSpPr>
      </xdr:nvSpPr>
      <xdr:spPr>
        <a:xfrm>
          <a:off x="285750" y="5353050"/>
          <a:ext cx="6296025" cy="3714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audit report of the Group's financial statements for the year ended 31 December 2006 was not subject to any qualification.</a:t>
          </a:r>
        </a:p>
      </xdr:txBody>
    </xdr:sp>
    <xdr:clientData/>
  </xdr:twoCellAnchor>
  <xdr:twoCellAnchor>
    <xdr:from>
      <xdr:col>1</xdr:col>
      <xdr:colOff>0</xdr:colOff>
      <xdr:row>38</xdr:row>
      <xdr:rowOff>9525</xdr:rowOff>
    </xdr:from>
    <xdr:to>
      <xdr:col>7</xdr:col>
      <xdr:colOff>1047750</xdr:colOff>
      <xdr:row>40</xdr:row>
      <xdr:rowOff>19050</xdr:rowOff>
    </xdr:to>
    <xdr:sp>
      <xdr:nvSpPr>
        <xdr:cNvPr id="3" name="Text Box 3"/>
        <xdr:cNvSpPr txBox="1">
          <a:spLocks noChangeArrowheads="1"/>
        </xdr:cNvSpPr>
      </xdr:nvSpPr>
      <xdr:spPr>
        <a:xfrm>
          <a:off x="257175" y="6181725"/>
          <a:ext cx="6315075" cy="3333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Group's interim operations are not materially affected by seasonal or cyclical factors during the quarter under review.</a:t>
          </a:r>
        </a:p>
      </xdr:txBody>
    </xdr:sp>
    <xdr:clientData/>
  </xdr:twoCellAnchor>
  <xdr:twoCellAnchor>
    <xdr:from>
      <xdr:col>1</xdr:col>
      <xdr:colOff>0</xdr:colOff>
      <xdr:row>43</xdr:row>
      <xdr:rowOff>9525</xdr:rowOff>
    </xdr:from>
    <xdr:to>
      <xdr:col>7</xdr:col>
      <xdr:colOff>1066800</xdr:colOff>
      <xdr:row>45</xdr:row>
      <xdr:rowOff>28575</xdr:rowOff>
    </xdr:to>
    <xdr:sp>
      <xdr:nvSpPr>
        <xdr:cNvPr id="4" name="Text Box 4"/>
        <xdr:cNvSpPr txBox="1">
          <a:spLocks noChangeArrowheads="1"/>
        </xdr:cNvSpPr>
      </xdr:nvSpPr>
      <xdr:spPr>
        <a:xfrm>
          <a:off x="257175" y="6991350"/>
          <a:ext cx="6334125" cy="3619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unusual items affecting assets, liabilities, equity, net income or cash flows during the quarter under review.</a:t>
          </a:r>
        </a:p>
      </xdr:txBody>
    </xdr:sp>
    <xdr:clientData/>
  </xdr:twoCellAnchor>
  <xdr:twoCellAnchor>
    <xdr:from>
      <xdr:col>1</xdr:col>
      <xdr:colOff>9525</xdr:colOff>
      <xdr:row>47</xdr:row>
      <xdr:rowOff>152400</xdr:rowOff>
    </xdr:from>
    <xdr:to>
      <xdr:col>8</xdr:col>
      <xdr:colOff>0</xdr:colOff>
      <xdr:row>49</xdr:row>
      <xdr:rowOff>114300</xdr:rowOff>
    </xdr:to>
    <xdr:sp>
      <xdr:nvSpPr>
        <xdr:cNvPr id="5" name="Text Box 5"/>
        <xdr:cNvSpPr txBox="1">
          <a:spLocks noChangeArrowheads="1"/>
        </xdr:cNvSpPr>
      </xdr:nvSpPr>
      <xdr:spPr>
        <a:xfrm>
          <a:off x="266700" y="7810500"/>
          <a:ext cx="6324600" cy="2857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changes in estimates that have had a material effect for the current quarter's results.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85</xdr:row>
      <xdr:rowOff>0</xdr:rowOff>
    </xdr:from>
    <xdr:to>
      <xdr:col>8</xdr:col>
      <xdr:colOff>0</xdr:colOff>
      <xdr:row>87</xdr:row>
      <xdr:rowOff>95250</xdr:rowOff>
    </xdr:to>
    <xdr:sp>
      <xdr:nvSpPr>
        <xdr:cNvPr id="6" name="Text Box 9"/>
        <xdr:cNvSpPr txBox="1">
          <a:spLocks noChangeArrowheads="1"/>
        </xdr:cNvSpPr>
      </xdr:nvSpPr>
      <xdr:spPr>
        <a:xfrm>
          <a:off x="266700" y="13858875"/>
          <a:ext cx="6324600" cy="4191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valuations of property, plant and equipment have been brought forward without amendment from the financial statements for the year ended 31 December 2006.</a:t>
          </a:r>
        </a:p>
      </xdr:txBody>
    </xdr:sp>
    <xdr:clientData/>
  </xdr:twoCellAnchor>
  <xdr:twoCellAnchor>
    <xdr:from>
      <xdr:col>1</xdr:col>
      <xdr:colOff>0</xdr:colOff>
      <xdr:row>89</xdr:row>
      <xdr:rowOff>152400</xdr:rowOff>
    </xdr:from>
    <xdr:to>
      <xdr:col>8</xdr:col>
      <xdr:colOff>0</xdr:colOff>
      <xdr:row>91</xdr:row>
      <xdr:rowOff>57150</xdr:rowOff>
    </xdr:to>
    <xdr:sp>
      <xdr:nvSpPr>
        <xdr:cNvPr id="7" name="Text Box 10"/>
        <xdr:cNvSpPr txBox="1">
          <a:spLocks noChangeArrowheads="1"/>
        </xdr:cNvSpPr>
      </xdr:nvSpPr>
      <xdr:spPr>
        <a:xfrm>
          <a:off x="257175" y="14658975"/>
          <a:ext cx="6334125" cy="2286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material events subsequent to the end of the current quarter.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247650</xdr:colOff>
      <xdr:row>110</xdr:row>
      <xdr:rowOff>114300</xdr:rowOff>
    </xdr:from>
    <xdr:to>
      <xdr:col>7</xdr:col>
      <xdr:colOff>1057275</xdr:colOff>
      <xdr:row>113</xdr:row>
      <xdr:rowOff>47625</xdr:rowOff>
    </xdr:to>
    <xdr:sp>
      <xdr:nvSpPr>
        <xdr:cNvPr id="8" name="Text Box 12"/>
        <xdr:cNvSpPr txBox="1">
          <a:spLocks noChangeArrowheads="1"/>
        </xdr:cNvSpPr>
      </xdr:nvSpPr>
      <xdr:spPr>
        <a:xfrm>
          <a:off x="247650" y="18021300"/>
          <a:ext cx="6334125" cy="4191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changes in the contingent liabilities and contingent assets since the last balance sheet as at 31 December 2006 except for the following:
</a:t>
          </a:r>
          <a:r>
            <a:rPr lang="en-US" cap="none" sz="1000" b="0" i="0" u="none" baseline="0">
              <a:solidFill>
                <a:srgbClr val="000000"/>
              </a:solidFill>
              <a:latin typeface="Arial"/>
              <a:ea typeface="Arial"/>
              <a:cs typeface="Arial"/>
            </a:rPr>
            <a:t>
</a:t>
          </a:r>
        </a:p>
      </xdr:txBody>
    </xdr:sp>
    <xdr:clientData/>
  </xdr:twoCellAnchor>
  <xdr:twoCellAnchor>
    <xdr:from>
      <xdr:col>1</xdr:col>
      <xdr:colOff>19050</xdr:colOff>
      <xdr:row>122</xdr:row>
      <xdr:rowOff>0</xdr:rowOff>
    </xdr:from>
    <xdr:to>
      <xdr:col>7</xdr:col>
      <xdr:colOff>1047750</xdr:colOff>
      <xdr:row>124</xdr:row>
      <xdr:rowOff>38100</xdr:rowOff>
    </xdr:to>
    <xdr:sp>
      <xdr:nvSpPr>
        <xdr:cNvPr id="9" name="Text Box 13"/>
        <xdr:cNvSpPr txBox="1">
          <a:spLocks noChangeArrowheads="1"/>
        </xdr:cNvSpPr>
      </xdr:nvSpPr>
      <xdr:spPr>
        <a:xfrm>
          <a:off x="276225" y="19859625"/>
          <a:ext cx="6296025" cy="3619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amount of capital commitments not provided for in the interim financial statements as at 30 September 2007 is as follows:-
</a:t>
          </a:r>
        </a:p>
      </xdr:txBody>
    </xdr:sp>
    <xdr:clientData/>
  </xdr:twoCellAnchor>
  <xdr:twoCellAnchor>
    <xdr:from>
      <xdr:col>0</xdr:col>
      <xdr:colOff>19050</xdr:colOff>
      <xdr:row>4</xdr:row>
      <xdr:rowOff>19050</xdr:rowOff>
    </xdr:from>
    <xdr:to>
      <xdr:col>7</xdr:col>
      <xdr:colOff>1057275</xdr:colOff>
      <xdr:row>6</xdr:row>
      <xdr:rowOff>57150</xdr:rowOff>
    </xdr:to>
    <xdr:sp>
      <xdr:nvSpPr>
        <xdr:cNvPr id="10" name="Text Box 15"/>
        <xdr:cNvSpPr txBox="1">
          <a:spLocks noChangeArrowheads="1"/>
        </xdr:cNvSpPr>
      </xdr:nvSpPr>
      <xdr:spPr>
        <a:xfrm>
          <a:off x="19050" y="666750"/>
          <a:ext cx="6562725" cy="3619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EXPLANATORY NOTES TO THE FINANCIAL STATEMENTS FOR THE THIRD QUARTER ENDED 30 SEPTEMBER 2007 PURSUANT TO FRS 134</a:t>
          </a:r>
        </a:p>
      </xdr:txBody>
    </xdr:sp>
    <xdr:clientData/>
  </xdr:twoCellAnchor>
  <xdr:twoCellAnchor>
    <xdr:from>
      <xdr:col>0</xdr:col>
      <xdr:colOff>238125</xdr:colOff>
      <xdr:row>164</xdr:row>
      <xdr:rowOff>123825</xdr:rowOff>
    </xdr:from>
    <xdr:to>
      <xdr:col>7</xdr:col>
      <xdr:colOff>1047750</xdr:colOff>
      <xdr:row>168</xdr:row>
      <xdr:rowOff>19050</xdr:rowOff>
    </xdr:to>
    <xdr:sp>
      <xdr:nvSpPr>
        <xdr:cNvPr id="11" name="Text Box 16"/>
        <xdr:cNvSpPr txBox="1">
          <a:spLocks noChangeArrowheads="1"/>
        </xdr:cNvSpPr>
      </xdr:nvSpPr>
      <xdr:spPr>
        <a:xfrm>
          <a:off x="238125" y="26641425"/>
          <a:ext cx="6334125" cy="5429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Directors of the Company are of the opinion that all the transactions above have been entered into in the normal course of business and have been established on terms and conditions that are not materially different from those obtainable in transactions with unrelated parties.</a:t>
          </a:r>
        </a:p>
      </xdr:txBody>
    </xdr:sp>
    <xdr:clientData/>
  </xdr:twoCellAnchor>
  <xdr:twoCellAnchor>
    <xdr:from>
      <xdr:col>1</xdr:col>
      <xdr:colOff>9525</xdr:colOff>
      <xdr:row>52</xdr:row>
      <xdr:rowOff>0</xdr:rowOff>
    </xdr:from>
    <xdr:to>
      <xdr:col>7</xdr:col>
      <xdr:colOff>1047750</xdr:colOff>
      <xdr:row>56</xdr:row>
      <xdr:rowOff>38100</xdr:rowOff>
    </xdr:to>
    <xdr:sp>
      <xdr:nvSpPr>
        <xdr:cNvPr id="12" name="Text Box 17"/>
        <xdr:cNvSpPr txBox="1">
          <a:spLocks noChangeArrowheads="1"/>
        </xdr:cNvSpPr>
      </xdr:nvSpPr>
      <xdr:spPr>
        <a:xfrm>
          <a:off x="266700" y="8477250"/>
          <a:ext cx="6305550" cy="7048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issuances, cancellations, repurchases, resale and repayment of debt and equity securities for the quarter under review except that on 11 July 2007, the Company issued 293,033,955 new ordinary shares of RM0.10 each on the basis of six (6) new ordinary shares for every seven (7) existing ordinary shares held as disclosed in Note 23(a)(ii).</a:t>
          </a:r>
        </a:p>
      </xdr:txBody>
    </xdr:sp>
    <xdr:clientData/>
  </xdr:twoCellAnchor>
  <xdr:twoCellAnchor>
    <xdr:from>
      <xdr:col>1</xdr:col>
      <xdr:colOff>0</xdr:colOff>
      <xdr:row>181</xdr:row>
      <xdr:rowOff>0</xdr:rowOff>
    </xdr:from>
    <xdr:to>
      <xdr:col>8</xdr:col>
      <xdr:colOff>0</xdr:colOff>
      <xdr:row>181</xdr:row>
      <xdr:rowOff>0</xdr:rowOff>
    </xdr:to>
    <xdr:sp>
      <xdr:nvSpPr>
        <xdr:cNvPr id="13" name="Text Box 21"/>
        <xdr:cNvSpPr txBox="1">
          <a:spLocks noChangeArrowheads="1"/>
        </xdr:cNvSpPr>
      </xdr:nvSpPr>
      <xdr:spPr>
        <a:xfrm>
          <a:off x="257175" y="29270325"/>
          <a:ext cx="63341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reserve on consolidation represents the excess of the Group's interest in the fair value of the identifiable assets and liabilities of the wholly owned subsidiaries, Metronic Engineering Sdn Bhd and Metronic Integrated System Sdn Bhd, at the date of acquisition over the cost of acquisition.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resulting reserve on consolidation was transferred to the consolidated income statement during the quarter under review.</a:t>
          </a:r>
        </a:p>
      </xdr:txBody>
    </xdr:sp>
    <xdr:clientData/>
  </xdr:twoCellAnchor>
  <xdr:twoCellAnchor>
    <xdr:from>
      <xdr:col>1</xdr:col>
      <xdr:colOff>9525</xdr:colOff>
      <xdr:row>63</xdr:row>
      <xdr:rowOff>133350</xdr:rowOff>
    </xdr:from>
    <xdr:to>
      <xdr:col>7</xdr:col>
      <xdr:colOff>1047750</xdr:colOff>
      <xdr:row>65</xdr:row>
      <xdr:rowOff>9525</xdr:rowOff>
    </xdr:to>
    <xdr:sp>
      <xdr:nvSpPr>
        <xdr:cNvPr id="14" name="Text Box 30"/>
        <xdr:cNvSpPr txBox="1">
          <a:spLocks noChangeArrowheads="1"/>
        </xdr:cNvSpPr>
      </xdr:nvSpPr>
      <xdr:spPr>
        <a:xfrm>
          <a:off x="266700" y="10410825"/>
          <a:ext cx="6305550" cy="2000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Analysis by geographical segments:</a:t>
          </a:r>
        </a:p>
      </xdr:txBody>
    </xdr:sp>
    <xdr:clientData/>
  </xdr:twoCellAnchor>
  <xdr:oneCellAnchor>
    <xdr:from>
      <xdr:col>2</xdr:col>
      <xdr:colOff>95250</xdr:colOff>
      <xdr:row>31</xdr:row>
      <xdr:rowOff>0</xdr:rowOff>
    </xdr:from>
    <xdr:ext cx="76200" cy="200025"/>
    <xdr:sp>
      <xdr:nvSpPr>
        <xdr:cNvPr id="15" name="Text Box 43"/>
        <xdr:cNvSpPr txBox="1">
          <a:spLocks noChangeArrowheads="1"/>
        </xdr:cNvSpPr>
      </xdr:nvSpPr>
      <xdr:spPr>
        <a:xfrm>
          <a:off x="952500" y="50196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xdr:col>
      <xdr:colOff>9525</xdr:colOff>
      <xdr:row>31</xdr:row>
      <xdr:rowOff>0</xdr:rowOff>
    </xdr:from>
    <xdr:to>
      <xdr:col>7</xdr:col>
      <xdr:colOff>1066800</xdr:colOff>
      <xdr:row>31</xdr:row>
      <xdr:rowOff>0</xdr:rowOff>
    </xdr:to>
    <xdr:sp>
      <xdr:nvSpPr>
        <xdr:cNvPr id="16" name="Text Box 51"/>
        <xdr:cNvSpPr txBox="1">
          <a:spLocks noChangeArrowheads="1"/>
        </xdr:cNvSpPr>
      </xdr:nvSpPr>
      <xdr:spPr>
        <a:xfrm>
          <a:off x="266700" y="5019675"/>
          <a:ext cx="63246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current period's presentation of the Group's financial statements is based on the revised requirement of FRS 101, with the comparatives restated to conform with the current period's presentation.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20</xdr:row>
      <xdr:rowOff>0</xdr:rowOff>
    </xdr:from>
    <xdr:to>
      <xdr:col>7</xdr:col>
      <xdr:colOff>1047750</xdr:colOff>
      <xdr:row>24</xdr:row>
      <xdr:rowOff>47625</xdr:rowOff>
    </xdr:to>
    <xdr:sp>
      <xdr:nvSpPr>
        <xdr:cNvPr id="17" name="Text Box 53"/>
        <xdr:cNvSpPr txBox="1">
          <a:spLocks noChangeArrowheads="1"/>
        </xdr:cNvSpPr>
      </xdr:nvSpPr>
      <xdr:spPr>
        <a:xfrm>
          <a:off x="266700" y="3238500"/>
          <a:ext cx="6305550" cy="6953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significant accounting policies and methods of computation adopted by the Group in this interim financial statements are consistent with those of the audited financial statements for the year ended 31 December 2006 except for the adoption of the following new/revised Financial Reporting Standards ("FRSs") effective for financial period beginning on or after 1 October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28</xdr:row>
      <xdr:rowOff>28575</xdr:rowOff>
    </xdr:from>
    <xdr:to>
      <xdr:col>7</xdr:col>
      <xdr:colOff>1047750</xdr:colOff>
      <xdr:row>30</xdr:row>
      <xdr:rowOff>123825</xdr:rowOff>
    </xdr:to>
    <xdr:sp>
      <xdr:nvSpPr>
        <xdr:cNvPr id="18" name="Text Box 54"/>
        <xdr:cNvSpPr txBox="1">
          <a:spLocks noChangeArrowheads="1"/>
        </xdr:cNvSpPr>
      </xdr:nvSpPr>
      <xdr:spPr>
        <a:xfrm>
          <a:off x="266700" y="4562475"/>
          <a:ext cx="6305550" cy="4191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adoption of the above FRSs do not have significant financial impact on the group for the current quarter under review.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31</xdr:row>
      <xdr:rowOff>0</xdr:rowOff>
    </xdr:from>
    <xdr:to>
      <xdr:col>7</xdr:col>
      <xdr:colOff>1066800</xdr:colOff>
      <xdr:row>31</xdr:row>
      <xdr:rowOff>0</xdr:rowOff>
    </xdr:to>
    <xdr:sp>
      <xdr:nvSpPr>
        <xdr:cNvPr id="19" name="Text Box 56"/>
        <xdr:cNvSpPr txBox="1">
          <a:spLocks noChangeArrowheads="1"/>
        </xdr:cNvSpPr>
      </xdr:nvSpPr>
      <xdr:spPr>
        <a:xfrm>
          <a:off x="266700" y="5019675"/>
          <a:ext cx="63246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adoption of this new FRS has resulted in a change in accounting policy for investment properties. Properties held for capital gain or rental purposes are reclassified from property, plant and equipment to investment properties. Investment properties are now stated at fair value, representing open-market value. Gains or losses arising from changes in the fair values of investment properties are recognised in profit or loss in the period in which they arise. Prior to 1 January 2006, investment properties were carried at cost and depreciated on a straight-line basis over its estimated useful life. In accordance with the transitional provisions of FRS 140, this change in accounting policy is applied prospectively.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31</xdr:row>
      <xdr:rowOff>0</xdr:rowOff>
    </xdr:from>
    <xdr:to>
      <xdr:col>7</xdr:col>
      <xdr:colOff>1066800</xdr:colOff>
      <xdr:row>31</xdr:row>
      <xdr:rowOff>0</xdr:rowOff>
    </xdr:to>
    <xdr:sp>
      <xdr:nvSpPr>
        <xdr:cNvPr id="20" name="Text Box 57"/>
        <xdr:cNvSpPr txBox="1">
          <a:spLocks noChangeArrowheads="1"/>
        </xdr:cNvSpPr>
      </xdr:nvSpPr>
      <xdr:spPr>
        <a:xfrm>
          <a:off x="266700" y="5019675"/>
          <a:ext cx="63246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adoption of this new FRS has resulted in a change in accounting policy for certain acquired computer software and licenses whereby computer software and licenses that are not integral part of the related hardware are treated as intangible assets. Such intangible assets are carried at cost less accumulated amortisation and any accumulated impairment losses. Amortisation is provided for on a straight-line basis over the estimated useful life of the intangible assets.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31</xdr:row>
      <xdr:rowOff>0</xdr:rowOff>
    </xdr:from>
    <xdr:to>
      <xdr:col>7</xdr:col>
      <xdr:colOff>1066800</xdr:colOff>
      <xdr:row>31</xdr:row>
      <xdr:rowOff>0</xdr:rowOff>
    </xdr:to>
    <xdr:sp>
      <xdr:nvSpPr>
        <xdr:cNvPr id="21" name="Text Box 61"/>
        <xdr:cNvSpPr txBox="1">
          <a:spLocks noChangeArrowheads="1"/>
        </xdr:cNvSpPr>
      </xdr:nvSpPr>
      <xdr:spPr>
        <a:xfrm>
          <a:off x="266700" y="5019675"/>
          <a:ext cx="63246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adoption of the revised FRS 117 has affected the presentation of </a:t>
          </a:r>
          <a:r>
            <a:rPr lang="en-US" cap="none" sz="1000" b="0" i="0" u="none" baseline="0">
              <a:solidFill>
                <a:srgbClr val="FF0000"/>
              </a:solidFill>
              <a:latin typeface="Arial"/>
              <a:ea typeface="Arial"/>
              <a:cs typeface="Arial"/>
            </a:rPr>
            <a:t>leasehold land and prepaid lease rental</a:t>
          </a:r>
          <a:r>
            <a:rPr lang="en-US" cap="none" sz="1000" b="0" i="0" u="none" baseline="0">
              <a:solidFill>
                <a:srgbClr val="000000"/>
              </a:solidFill>
              <a:latin typeface="Arial"/>
              <a:ea typeface="Arial"/>
              <a:cs typeface="Arial"/>
            </a:rPr>
            <a:t>. These assets are now required to be presented as prepaid lease payments as a separate line item under non current assets and are amortised on a straight-line basis over the lease terms.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With the adoption of FRS 117, the reclassification of leasehold land and [re[aid lease rental has been accounted for retrospectively and a total amount of RM_________ consist of the following has been reclassified to prepaid lease payment on </a:t>
          </a:r>
          <a:r>
            <a:rPr lang="en-US" cap="none" sz="1000" b="0" i="0" u="none" baseline="0">
              <a:solidFill>
                <a:srgbClr val="FF0000"/>
              </a:solidFill>
              <a:latin typeface="Arial"/>
              <a:ea typeface="Arial"/>
              <a:cs typeface="Arial"/>
            </a:rPr>
            <a:t>1 Jan 2007</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oneCellAnchor>
    <xdr:from>
      <xdr:col>7</xdr:col>
      <xdr:colOff>933450</xdr:colOff>
      <xdr:row>123</xdr:row>
      <xdr:rowOff>0</xdr:rowOff>
    </xdr:from>
    <xdr:ext cx="76200" cy="200025"/>
    <xdr:sp>
      <xdr:nvSpPr>
        <xdr:cNvPr id="22" name="Text Box 72"/>
        <xdr:cNvSpPr txBox="1">
          <a:spLocks noChangeArrowheads="1"/>
        </xdr:cNvSpPr>
      </xdr:nvSpPr>
      <xdr:spPr>
        <a:xfrm>
          <a:off x="6457950" y="200215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180975</xdr:colOff>
      <xdr:row>122</xdr:row>
      <xdr:rowOff>57150</xdr:rowOff>
    </xdr:from>
    <xdr:ext cx="76200" cy="200025"/>
    <xdr:sp>
      <xdr:nvSpPr>
        <xdr:cNvPr id="23" name="Text Box 75"/>
        <xdr:cNvSpPr txBox="1">
          <a:spLocks noChangeArrowheads="1"/>
        </xdr:cNvSpPr>
      </xdr:nvSpPr>
      <xdr:spPr>
        <a:xfrm>
          <a:off x="7048500" y="199167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xdr:col>
      <xdr:colOff>19050</xdr:colOff>
      <xdr:row>60</xdr:row>
      <xdr:rowOff>9525</xdr:rowOff>
    </xdr:from>
    <xdr:to>
      <xdr:col>7</xdr:col>
      <xdr:colOff>1047750</xdr:colOff>
      <xdr:row>61</xdr:row>
      <xdr:rowOff>66675</xdr:rowOff>
    </xdr:to>
    <xdr:sp>
      <xdr:nvSpPr>
        <xdr:cNvPr id="24" name="Text Box 77"/>
        <xdr:cNvSpPr txBox="1">
          <a:spLocks noChangeArrowheads="1"/>
        </xdr:cNvSpPr>
      </xdr:nvSpPr>
      <xdr:spPr>
        <a:xfrm>
          <a:off x="276225" y="9801225"/>
          <a:ext cx="6296025" cy="2190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dividend paid during the quarter under review. </a:t>
          </a:r>
        </a:p>
      </xdr:txBody>
    </xdr:sp>
    <xdr:clientData/>
  </xdr:twoCellAnchor>
  <xdr:twoCellAnchor>
    <xdr:from>
      <xdr:col>1</xdr:col>
      <xdr:colOff>0</xdr:colOff>
      <xdr:row>94</xdr:row>
      <xdr:rowOff>9525</xdr:rowOff>
    </xdr:from>
    <xdr:to>
      <xdr:col>7</xdr:col>
      <xdr:colOff>1047750</xdr:colOff>
      <xdr:row>96</xdr:row>
      <xdr:rowOff>123825</xdr:rowOff>
    </xdr:to>
    <xdr:sp>
      <xdr:nvSpPr>
        <xdr:cNvPr id="25" name="Text Box 93"/>
        <xdr:cNvSpPr txBox="1">
          <a:spLocks noChangeArrowheads="1"/>
        </xdr:cNvSpPr>
      </xdr:nvSpPr>
      <xdr:spPr>
        <a:xfrm>
          <a:off x="257175" y="15325725"/>
          <a:ext cx="6315075" cy="4381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Save as disclosed in and 23(a) and below, there were no changes in the composition of the Group during the current quarter under review.</a:t>
          </a:r>
        </a:p>
      </xdr:txBody>
    </xdr:sp>
    <xdr:clientData/>
  </xdr:twoCellAnchor>
  <xdr:twoCellAnchor>
    <xdr:from>
      <xdr:col>1</xdr:col>
      <xdr:colOff>9525</xdr:colOff>
      <xdr:row>98</xdr:row>
      <xdr:rowOff>123825</xdr:rowOff>
    </xdr:from>
    <xdr:to>
      <xdr:col>7</xdr:col>
      <xdr:colOff>1047750</xdr:colOff>
      <xdr:row>107</xdr:row>
      <xdr:rowOff>66675</xdr:rowOff>
    </xdr:to>
    <xdr:sp>
      <xdr:nvSpPr>
        <xdr:cNvPr id="26" name="Text Box 114"/>
        <xdr:cNvSpPr txBox="1">
          <a:spLocks noChangeArrowheads="1"/>
        </xdr:cNvSpPr>
      </xdr:nvSpPr>
      <xdr:spPr>
        <a:xfrm>
          <a:off x="266700" y="16087725"/>
          <a:ext cx="6305550" cy="14001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17 April 2007, MGB announced that the Company had entered into a Share Sale Agreement with the shareholders of Ariantec Sdn Bhd ("Ariantec"), to acquire 600,000 ordinary shares of RM1.00 each in Ariantec representing 40% equity interest in Ariantec for cash consideration of RM5,400,000. MGB had on the even date also entered into a Put Option Agreement with the Vendors whereby MGB has the option to sell the 600,000 Ariantec Shares back to the Vendors for a cash consideration of RM5,400,000 in the event that the Vendors do not fulfill the profit guarantee provided under the Share Sale Agreement. Ariantec is a value-added provider of data network infrastructure and managed security systems and solutions. On 28 August 2007, MGB announced that the acquisition of Ariantec has been completed on 27 August 2007.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247650</xdr:colOff>
      <xdr:row>108</xdr:row>
      <xdr:rowOff>0</xdr:rowOff>
    </xdr:from>
    <xdr:to>
      <xdr:col>7</xdr:col>
      <xdr:colOff>1038225</xdr:colOff>
      <xdr:row>108</xdr:row>
      <xdr:rowOff>0</xdr:rowOff>
    </xdr:to>
    <xdr:sp>
      <xdr:nvSpPr>
        <xdr:cNvPr id="27" name="Text Box 100"/>
        <xdr:cNvSpPr txBox="1">
          <a:spLocks noChangeArrowheads="1"/>
        </xdr:cNvSpPr>
      </xdr:nvSpPr>
      <xdr:spPr>
        <a:xfrm>
          <a:off x="504825" y="17583150"/>
          <a:ext cx="60579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2 August 2007, MGB announced that the Company had on 1 August 2007 entered into a Restructuring Agreement (''the Agreement'') with Zonemax Holdings Limited (''Zonemax''), Newtron Company Limited (''Newtron''), Edmund Chuah Choong Eng Huat (''Edmund Chuah'') and Unilink Development Limited (''Unilink") (collectively the ''Parties'' and individually a ''Party'') to carry out the share swap and the restructuring exercise of Unilink (''Proposed Restructuring'').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304800</xdr:colOff>
      <xdr:row>108</xdr:row>
      <xdr:rowOff>0</xdr:rowOff>
    </xdr:from>
    <xdr:to>
      <xdr:col>7</xdr:col>
      <xdr:colOff>1047750</xdr:colOff>
      <xdr:row>108</xdr:row>
      <xdr:rowOff>0</xdr:rowOff>
    </xdr:to>
    <xdr:sp>
      <xdr:nvSpPr>
        <xdr:cNvPr id="28" name="Text Box 102"/>
        <xdr:cNvSpPr txBox="1">
          <a:spLocks noChangeArrowheads="1"/>
        </xdr:cNvSpPr>
      </xdr:nvSpPr>
      <xdr:spPr>
        <a:xfrm>
          <a:off x="561975" y="17583150"/>
          <a:ext cx="60102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proposed Restructuring entails the following conditions:</a:t>
          </a:r>
        </a:p>
      </xdr:txBody>
    </xdr:sp>
    <xdr:clientData/>
  </xdr:twoCellAnchor>
  <xdr:twoCellAnchor>
    <xdr:from>
      <xdr:col>2</xdr:col>
      <xdr:colOff>19050</xdr:colOff>
      <xdr:row>108</xdr:row>
      <xdr:rowOff>0</xdr:rowOff>
    </xdr:from>
    <xdr:to>
      <xdr:col>7</xdr:col>
      <xdr:colOff>1057275</xdr:colOff>
      <xdr:row>108</xdr:row>
      <xdr:rowOff>0</xdr:rowOff>
    </xdr:to>
    <xdr:sp>
      <xdr:nvSpPr>
        <xdr:cNvPr id="29" name="Text Box 103"/>
        <xdr:cNvSpPr txBox="1">
          <a:spLocks noChangeArrowheads="1"/>
        </xdr:cNvSpPr>
      </xdr:nvSpPr>
      <xdr:spPr>
        <a:xfrm>
          <a:off x="876300" y="17583150"/>
          <a:ext cx="57054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MGB proposes to acquire 125 ordinary shares of Hong Kong Dollar (''HK$'') 1.00 each in Unilink (''Unilink Shares'') representing 12.5% equity interest in Unilink from Newtron and/or its nominee; in consideration, MGB shall dispose 10,000 ordinary shares of HK$1.00 each in Hong Kong Broadway Electronics Company Limited (''HK Broadway'') representing 100% equity interest in HK Broadway to Newtron and/or its nominee; ("Proposed Share Swap")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9525</xdr:colOff>
      <xdr:row>108</xdr:row>
      <xdr:rowOff>0</xdr:rowOff>
    </xdr:from>
    <xdr:to>
      <xdr:col>7</xdr:col>
      <xdr:colOff>1028700</xdr:colOff>
      <xdr:row>108</xdr:row>
      <xdr:rowOff>0</xdr:rowOff>
    </xdr:to>
    <xdr:sp>
      <xdr:nvSpPr>
        <xdr:cNvPr id="30" name="Text Box 104"/>
        <xdr:cNvSpPr txBox="1">
          <a:spLocks noChangeArrowheads="1"/>
        </xdr:cNvSpPr>
      </xdr:nvSpPr>
      <xdr:spPr>
        <a:xfrm>
          <a:off x="866775" y="17583150"/>
          <a:ext cx="56864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Newtron proposes to sell 25 Unilink Shares representing 2.5% equity interest in Unilink to Edmund Chuah and/or his nominee for a cash consideration, or such mode of payment to be agreed between the parties; and</a:t>
          </a:r>
        </a:p>
      </xdr:txBody>
    </xdr:sp>
    <xdr:clientData/>
  </xdr:twoCellAnchor>
  <xdr:twoCellAnchor>
    <xdr:from>
      <xdr:col>1</xdr:col>
      <xdr:colOff>581025</xdr:colOff>
      <xdr:row>108</xdr:row>
      <xdr:rowOff>0</xdr:rowOff>
    </xdr:from>
    <xdr:to>
      <xdr:col>7</xdr:col>
      <xdr:colOff>1038225</xdr:colOff>
      <xdr:row>108</xdr:row>
      <xdr:rowOff>0</xdr:rowOff>
    </xdr:to>
    <xdr:sp>
      <xdr:nvSpPr>
        <xdr:cNvPr id="31" name="Text Box 105"/>
        <xdr:cNvSpPr txBox="1">
          <a:spLocks noChangeArrowheads="1"/>
        </xdr:cNvSpPr>
      </xdr:nvSpPr>
      <xdr:spPr>
        <a:xfrm>
          <a:off x="838200" y="17583150"/>
          <a:ext cx="57245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Edmund Chuah proposes to sell 190,000 ordinary shares of USD1.00 each in Hangzhou Heng-Ai Electronic Co, Ltd (''Heng-Ai'') representing 5% of the registered capital in Heng-Ai to Unilink, and in consideration, Unilink shall issue 26 new Unilink Shares representing 2.5% equity interest in Unilink to Edmund Chuah.
</a:t>
          </a:r>
          <a:r>
            <a:rPr lang="en-US" cap="none" sz="1000" b="0" i="0" u="none" baseline="0">
              <a:solidFill>
                <a:srgbClr val="000000"/>
              </a:solidFill>
              <a:latin typeface="Arial"/>
              <a:ea typeface="Arial"/>
              <a:cs typeface="Arial"/>
            </a:rPr>
            <a:t>
</a:t>
          </a:r>
        </a:p>
      </xdr:txBody>
    </xdr:sp>
    <xdr:clientData/>
  </xdr:twoCellAnchor>
  <xdr:twoCellAnchor>
    <xdr:from>
      <xdr:col>1</xdr:col>
      <xdr:colOff>295275</xdr:colOff>
      <xdr:row>108</xdr:row>
      <xdr:rowOff>0</xdr:rowOff>
    </xdr:from>
    <xdr:to>
      <xdr:col>7</xdr:col>
      <xdr:colOff>1028700</xdr:colOff>
      <xdr:row>108</xdr:row>
      <xdr:rowOff>0</xdr:rowOff>
    </xdr:to>
    <xdr:sp>
      <xdr:nvSpPr>
        <xdr:cNvPr id="32" name="Text Box 112"/>
        <xdr:cNvSpPr txBox="1">
          <a:spLocks noChangeArrowheads="1"/>
        </xdr:cNvSpPr>
      </xdr:nvSpPr>
      <xdr:spPr>
        <a:xfrm>
          <a:off x="552450" y="17583150"/>
          <a:ext cx="60007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Proposed Share Swap has been approved by the shareholders of MGB at the Extraordinary General Meeting (''EGM") held on 24 September 2007.</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7</xdr:row>
      <xdr:rowOff>142875</xdr:rowOff>
    </xdr:from>
    <xdr:to>
      <xdr:col>9</xdr:col>
      <xdr:colOff>0</xdr:colOff>
      <xdr:row>16</xdr:row>
      <xdr:rowOff>95250</xdr:rowOff>
    </xdr:to>
    <xdr:sp>
      <xdr:nvSpPr>
        <xdr:cNvPr id="1" name="Text Box 2"/>
        <xdr:cNvSpPr txBox="1">
          <a:spLocks noChangeArrowheads="1"/>
        </xdr:cNvSpPr>
      </xdr:nvSpPr>
      <xdr:spPr>
        <a:xfrm>
          <a:off x="238125" y="1276350"/>
          <a:ext cx="6248400" cy="14097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Group recorded a revenue of RM12.53 million for the current quarter under review, which is RM18.00 million or 59% lower than the corresponding figure of RM30.53 million for the previous year, mainly attributable to lower value of jobs being completed during the current quarter under review.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profit before taxation for the current quarter under review is reported at RM0.21 million, which is RM3.07 million or 93% lower than the corresponding figure of RM3.28 million. The drop in profit before tax is mainly attributable to the drop in revenue and gross profit margin for the current quarter under review. The drop in profit, however, is mitigated by the share of profit of the associates.</a:t>
          </a:r>
        </a:p>
      </xdr:txBody>
    </xdr:sp>
    <xdr:clientData/>
  </xdr:twoCellAnchor>
  <xdr:twoCellAnchor>
    <xdr:from>
      <xdr:col>1</xdr:col>
      <xdr:colOff>9525</xdr:colOff>
      <xdr:row>65</xdr:row>
      <xdr:rowOff>0</xdr:rowOff>
    </xdr:from>
    <xdr:to>
      <xdr:col>9</xdr:col>
      <xdr:colOff>0</xdr:colOff>
      <xdr:row>66</xdr:row>
      <xdr:rowOff>85725</xdr:rowOff>
    </xdr:to>
    <xdr:sp>
      <xdr:nvSpPr>
        <xdr:cNvPr id="2" name="Text Box 7"/>
        <xdr:cNvSpPr txBox="1">
          <a:spLocks noChangeArrowheads="1"/>
        </xdr:cNvSpPr>
      </xdr:nvSpPr>
      <xdr:spPr>
        <a:xfrm>
          <a:off x="228600" y="10668000"/>
          <a:ext cx="6257925" cy="2476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sale of unquoted investments and properties for the current quarter under review.</a:t>
          </a:r>
        </a:p>
      </xdr:txBody>
    </xdr:sp>
    <xdr:clientData/>
  </xdr:twoCellAnchor>
  <xdr:twoCellAnchor>
    <xdr:from>
      <xdr:col>1</xdr:col>
      <xdr:colOff>9525</xdr:colOff>
      <xdr:row>304</xdr:row>
      <xdr:rowOff>123825</xdr:rowOff>
    </xdr:from>
    <xdr:to>
      <xdr:col>8</xdr:col>
      <xdr:colOff>1028700</xdr:colOff>
      <xdr:row>307</xdr:row>
      <xdr:rowOff>28575</xdr:rowOff>
    </xdr:to>
    <xdr:sp>
      <xdr:nvSpPr>
        <xdr:cNvPr id="3" name="Text Box 10"/>
        <xdr:cNvSpPr txBox="1">
          <a:spLocks noChangeArrowheads="1"/>
        </xdr:cNvSpPr>
      </xdr:nvSpPr>
      <xdr:spPr>
        <a:xfrm>
          <a:off x="228600" y="49891950"/>
          <a:ext cx="6238875" cy="3905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Group had not entered into any contracts involving off balance sheet financial instruments as at the date of this announcement.
</a:t>
          </a:r>
        </a:p>
      </xdr:txBody>
    </xdr:sp>
    <xdr:clientData/>
  </xdr:twoCellAnchor>
  <xdr:twoCellAnchor>
    <xdr:from>
      <xdr:col>1</xdr:col>
      <xdr:colOff>238125</xdr:colOff>
      <xdr:row>313</xdr:row>
      <xdr:rowOff>9525</xdr:rowOff>
    </xdr:from>
    <xdr:to>
      <xdr:col>9</xdr:col>
      <xdr:colOff>0</xdr:colOff>
      <xdr:row>326</xdr:row>
      <xdr:rowOff>95250</xdr:rowOff>
    </xdr:to>
    <xdr:sp>
      <xdr:nvSpPr>
        <xdr:cNvPr id="4" name="Text Box 11"/>
        <xdr:cNvSpPr txBox="1">
          <a:spLocks noChangeArrowheads="1"/>
        </xdr:cNvSpPr>
      </xdr:nvSpPr>
      <xdr:spPr>
        <a:xfrm>
          <a:off x="457200" y="51234975"/>
          <a:ext cx="6029325" cy="21907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Metronic Engineering Sdn Bhd ("MESB") had on 26 September 2003 made a claim against United Engineers (Malaysia) Bhd ("UEM") for RM939,365.14 being the non-settlement of the third payment for the provision of BAS Control System for Telekom Malaysia Berhad Headquarters Project pursuant to an agreement between MESB and UEM dated 2 May 2002. The Defendant had filed its defence on 16 January 2004. MESB had filed its reply to the defence on 29 January 2004. The suit came up for 1st Pre-Trial Case Management on 1 February 2005. On 17 January 2006, UEM's application to determine the suit by way of a Question of Law had been dismissed by the High Court of Shah Alam. MESB had, through its solicitors, filed an application seeking UEM to produce finalisation of accounts between UEM and MESB with regards to the project. The hearing for the said application was on ! October 2007. In the interim, MESB's solicitors had also filed an application by way of writ sepina seeking Daewoo (M) Sdn Bhd ("Daewoo") to produce finalisation of accounts between Daewoo and UEM with regards to the project. Daewoo had on 12 September 2007 produced the said accounts.  The Court has fixed 4 and 5 November 2008 as the full hearing date for the suit. MESB’s solicitors are of the opinion that MESB has a good chance of succeeding in its claim.</a:t>
          </a:r>
        </a:p>
      </xdr:txBody>
    </xdr:sp>
    <xdr:clientData/>
  </xdr:twoCellAnchor>
  <xdr:twoCellAnchor>
    <xdr:from>
      <xdr:col>1</xdr:col>
      <xdr:colOff>0</xdr:colOff>
      <xdr:row>414</xdr:row>
      <xdr:rowOff>123825</xdr:rowOff>
    </xdr:from>
    <xdr:to>
      <xdr:col>8</xdr:col>
      <xdr:colOff>1038225</xdr:colOff>
      <xdr:row>417</xdr:row>
      <xdr:rowOff>123825</xdr:rowOff>
    </xdr:to>
    <xdr:sp>
      <xdr:nvSpPr>
        <xdr:cNvPr id="5" name="Text Box 13"/>
        <xdr:cNvSpPr txBox="1">
          <a:spLocks noChangeArrowheads="1"/>
        </xdr:cNvSpPr>
      </xdr:nvSpPr>
      <xdr:spPr>
        <a:xfrm>
          <a:off x="219075" y="67732275"/>
          <a:ext cx="6257925" cy="4857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interim financial statements were authorised for issue by the Board of Directors in accordance with a resolution of the directors on 28 November 2007.</a:t>
          </a:r>
        </a:p>
      </xdr:txBody>
    </xdr:sp>
    <xdr:clientData/>
  </xdr:twoCellAnchor>
  <xdr:twoCellAnchor>
    <xdr:from>
      <xdr:col>1</xdr:col>
      <xdr:colOff>9525</xdr:colOff>
      <xdr:row>59</xdr:row>
      <xdr:rowOff>9525</xdr:rowOff>
    </xdr:from>
    <xdr:to>
      <xdr:col>9</xdr:col>
      <xdr:colOff>0</xdr:colOff>
      <xdr:row>62</xdr:row>
      <xdr:rowOff>95250</xdr:rowOff>
    </xdr:to>
    <xdr:sp>
      <xdr:nvSpPr>
        <xdr:cNvPr id="6" name="Text Box 14"/>
        <xdr:cNvSpPr txBox="1">
          <a:spLocks noChangeArrowheads="1"/>
        </xdr:cNvSpPr>
      </xdr:nvSpPr>
      <xdr:spPr>
        <a:xfrm>
          <a:off x="228600" y="9705975"/>
          <a:ext cx="6257925" cy="5715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effective tax rate for the financial period ended 30 September 2007 presented above is higher than the statutory tax rate principally due to the losses of certain subsidiaries which cannot be set off against taxable profits made by other subsidiaries and certain expenses which are not deductible for tax purpose.</a:t>
          </a:r>
        </a:p>
      </xdr:txBody>
    </xdr:sp>
    <xdr:clientData/>
  </xdr:twoCellAnchor>
  <xdr:twoCellAnchor>
    <xdr:from>
      <xdr:col>1</xdr:col>
      <xdr:colOff>38100</xdr:colOff>
      <xdr:row>263</xdr:row>
      <xdr:rowOff>152400</xdr:rowOff>
    </xdr:from>
    <xdr:to>
      <xdr:col>8</xdr:col>
      <xdr:colOff>1038225</xdr:colOff>
      <xdr:row>267</xdr:row>
      <xdr:rowOff>57150</xdr:rowOff>
    </xdr:to>
    <xdr:sp>
      <xdr:nvSpPr>
        <xdr:cNvPr id="7" name="Text Box 15"/>
        <xdr:cNvSpPr txBox="1">
          <a:spLocks noChangeArrowheads="1"/>
        </xdr:cNvSpPr>
      </xdr:nvSpPr>
      <xdr:spPr>
        <a:xfrm>
          <a:off x="257175" y="43253025"/>
          <a:ext cx="6219825" cy="5524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As at the date of this announcement, the proceeds arising from the public issue of 71,000,000 new ordinary shares of 10 sen each pursuant to the listing of the Company on the MESDAQ Market of Bursa Securities amounting to RM14.91 million have been utilised as follows: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46</xdr:row>
      <xdr:rowOff>152400</xdr:rowOff>
    </xdr:from>
    <xdr:to>
      <xdr:col>9</xdr:col>
      <xdr:colOff>0</xdr:colOff>
      <xdr:row>48</xdr:row>
      <xdr:rowOff>85725</xdr:rowOff>
    </xdr:to>
    <xdr:sp>
      <xdr:nvSpPr>
        <xdr:cNvPr id="8" name="Text Box 16"/>
        <xdr:cNvSpPr txBox="1">
          <a:spLocks noChangeArrowheads="1"/>
        </xdr:cNvSpPr>
      </xdr:nvSpPr>
      <xdr:spPr>
        <a:xfrm>
          <a:off x="228600" y="7734300"/>
          <a:ext cx="6257925" cy="2571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Not applicable as no profit forecast was published by the Group. </a:t>
          </a:r>
        </a:p>
      </xdr:txBody>
    </xdr:sp>
    <xdr:clientData/>
  </xdr:twoCellAnchor>
  <xdr:twoCellAnchor>
    <xdr:from>
      <xdr:col>1</xdr:col>
      <xdr:colOff>0</xdr:colOff>
      <xdr:row>85</xdr:row>
      <xdr:rowOff>0</xdr:rowOff>
    </xdr:from>
    <xdr:to>
      <xdr:col>8</xdr:col>
      <xdr:colOff>1047750</xdr:colOff>
      <xdr:row>85</xdr:row>
      <xdr:rowOff>0</xdr:rowOff>
    </xdr:to>
    <xdr:sp>
      <xdr:nvSpPr>
        <xdr:cNvPr id="9" name="Text Box 18"/>
        <xdr:cNvSpPr txBox="1">
          <a:spLocks noChangeArrowheads="1"/>
        </xdr:cNvSpPr>
      </xdr:nvSpPr>
      <xdr:spPr>
        <a:xfrm>
          <a:off x="219075" y="13916025"/>
          <a:ext cx="6267450" cy="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latin typeface="Arial"/>
              <a:ea typeface="Arial"/>
              <a:cs typeface="Arial"/>
            </a:rPr>
            <a:t>Incorporation of a foreign subsidiary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 31 January 2005, the Company announced the incorporation of a wholly owned foreign subsidiary, Metronic Microsystem (Beijing) Company Limited on 15 January 2005 in the People's Republic of China (PRC) with a total registered capital of USD1,250,000 via a subscription of 1,250,000 shares of USD1.00 each. Approval from Bank Negara Malaysia under ECM 9 was obtained on 21 February 2005.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As at the date of this report, the Company has yet to remit fund to the PRC for the aforesaid investment. </a:t>
          </a:r>
        </a:p>
      </xdr:txBody>
    </xdr:sp>
    <xdr:clientData/>
  </xdr:twoCellAnchor>
  <xdr:twoCellAnchor>
    <xdr:from>
      <xdr:col>1</xdr:col>
      <xdr:colOff>9525</xdr:colOff>
      <xdr:row>309</xdr:row>
      <xdr:rowOff>0</xdr:rowOff>
    </xdr:from>
    <xdr:to>
      <xdr:col>9</xdr:col>
      <xdr:colOff>0</xdr:colOff>
      <xdr:row>309</xdr:row>
      <xdr:rowOff>0</xdr:rowOff>
    </xdr:to>
    <xdr:sp>
      <xdr:nvSpPr>
        <xdr:cNvPr id="10" name="Text Box 19"/>
        <xdr:cNvSpPr txBox="1">
          <a:spLocks noChangeArrowheads="1"/>
        </xdr:cNvSpPr>
      </xdr:nvSpPr>
      <xdr:spPr>
        <a:xfrm>
          <a:off x="228600" y="50577750"/>
          <a:ext cx="62579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are minimal credit and market risks posed by the above off balance sheet financial instrument as the forward foreign exchange contract was entered into with a reputable financial institution.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Group uses forward foreign exchange contracts to hedge its exposures to fluctuations in foreign exchange rates with respect to its committed purchases denominated in foreign currencies. The forward foreign exchange contracts are not recognised in the financial statement on inception. The hedged purchases transactions are recorded in the books at the contracted rates. Other exchange gains or losses arising from the contracts are recognised in the income statement upon maturity.</a:t>
          </a:r>
        </a:p>
      </xdr:txBody>
    </xdr:sp>
    <xdr:clientData/>
  </xdr:twoCellAnchor>
  <xdr:twoCellAnchor>
    <xdr:from>
      <xdr:col>1</xdr:col>
      <xdr:colOff>0</xdr:colOff>
      <xdr:row>398</xdr:row>
      <xdr:rowOff>133350</xdr:rowOff>
    </xdr:from>
    <xdr:to>
      <xdr:col>8</xdr:col>
      <xdr:colOff>1028700</xdr:colOff>
      <xdr:row>400</xdr:row>
      <xdr:rowOff>66675</xdr:rowOff>
    </xdr:to>
    <xdr:sp>
      <xdr:nvSpPr>
        <xdr:cNvPr id="11" name="Text Box 31"/>
        <xdr:cNvSpPr txBox="1">
          <a:spLocks noChangeArrowheads="1"/>
        </xdr:cNvSpPr>
      </xdr:nvSpPr>
      <xdr:spPr>
        <a:xfrm>
          <a:off x="219075" y="65141475"/>
          <a:ext cx="6248400" cy="2571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No dividend has been declared or recommended in respect of the quarter under review.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28575</xdr:colOff>
      <xdr:row>400</xdr:row>
      <xdr:rowOff>0</xdr:rowOff>
    </xdr:from>
    <xdr:to>
      <xdr:col>9</xdr:col>
      <xdr:colOff>0</xdr:colOff>
      <xdr:row>400</xdr:row>
      <xdr:rowOff>0</xdr:rowOff>
    </xdr:to>
    <xdr:sp>
      <xdr:nvSpPr>
        <xdr:cNvPr id="12" name="Text Box 32"/>
        <xdr:cNvSpPr txBox="1">
          <a:spLocks noChangeArrowheads="1"/>
        </xdr:cNvSpPr>
      </xdr:nvSpPr>
      <xdr:spPr>
        <a:xfrm>
          <a:off x="495300" y="65331975"/>
          <a:ext cx="59912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 final dividend of 3% less 28% tax, amounting to RM612,447.19 in respect of the financial year ended 31 December 2004, had been approved by shareholders in the Annual General Meeting held on 15 June 2005 and was paid by the Company on 29 July 2005 to all holders of ordinary shares whose names appeared in the Record of Depositors at the close of business on 30 June 2005.
</a:t>
          </a:r>
          <a:r>
            <a:rPr lang="en-US" cap="none" sz="1000" b="0" i="0" u="none" baseline="0">
              <a:solidFill>
                <a:srgbClr val="000000"/>
              </a:solidFill>
              <a:latin typeface="Arial"/>
              <a:ea typeface="Arial"/>
              <a:cs typeface="Arial"/>
            </a:rPr>
            <a:t>
</a:t>
          </a:r>
        </a:p>
      </xdr:txBody>
    </xdr:sp>
    <xdr:clientData/>
  </xdr:twoCellAnchor>
  <xdr:twoCellAnchor>
    <xdr:from>
      <xdr:col>0</xdr:col>
      <xdr:colOff>209550</xdr:colOff>
      <xdr:row>309</xdr:row>
      <xdr:rowOff>152400</xdr:rowOff>
    </xdr:from>
    <xdr:to>
      <xdr:col>8</xdr:col>
      <xdr:colOff>1028700</xdr:colOff>
      <xdr:row>312</xdr:row>
      <xdr:rowOff>85725</xdr:rowOff>
    </xdr:to>
    <xdr:sp>
      <xdr:nvSpPr>
        <xdr:cNvPr id="13" name="Text Box 33"/>
        <xdr:cNvSpPr txBox="1">
          <a:spLocks noChangeArrowheads="1"/>
        </xdr:cNvSpPr>
      </xdr:nvSpPr>
      <xdr:spPr>
        <a:xfrm>
          <a:off x="209550" y="50730150"/>
          <a:ext cx="6257925" cy="4191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changes in material litigation, including the status of pending material litigation since the last balance sheet date of 31 December 2006, except as disclosed below:
</a:t>
          </a:r>
        </a:p>
      </xdr:txBody>
    </xdr:sp>
    <xdr:clientData/>
  </xdr:twoCellAnchor>
  <xdr:twoCellAnchor>
    <xdr:from>
      <xdr:col>1</xdr:col>
      <xdr:colOff>0</xdr:colOff>
      <xdr:row>82</xdr:row>
      <xdr:rowOff>142875</xdr:rowOff>
    </xdr:from>
    <xdr:to>
      <xdr:col>9</xdr:col>
      <xdr:colOff>0</xdr:colOff>
      <xdr:row>84</xdr:row>
      <xdr:rowOff>95250</xdr:rowOff>
    </xdr:to>
    <xdr:sp>
      <xdr:nvSpPr>
        <xdr:cNvPr id="14" name="Text Box 43"/>
        <xdr:cNvSpPr txBox="1">
          <a:spLocks noChangeArrowheads="1"/>
        </xdr:cNvSpPr>
      </xdr:nvSpPr>
      <xdr:spPr>
        <a:xfrm>
          <a:off x="219075" y="13573125"/>
          <a:ext cx="6267450" cy="2762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following are the corporate proposals announced but not completed as at the date of this announcement: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9525</xdr:colOff>
      <xdr:row>109</xdr:row>
      <xdr:rowOff>9525</xdr:rowOff>
    </xdr:from>
    <xdr:to>
      <xdr:col>9</xdr:col>
      <xdr:colOff>0</xdr:colOff>
      <xdr:row>112</xdr:row>
      <xdr:rowOff>85725</xdr:rowOff>
    </xdr:to>
    <xdr:sp>
      <xdr:nvSpPr>
        <xdr:cNvPr id="15" name="Text Box 45"/>
        <xdr:cNvSpPr txBox="1">
          <a:spLocks noChangeArrowheads="1"/>
        </xdr:cNvSpPr>
      </xdr:nvSpPr>
      <xdr:spPr>
        <a:xfrm>
          <a:off x="476250" y="17821275"/>
          <a:ext cx="6010275" cy="5619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14 August 2006, the Company had, via its advisor, HWANGDBS Investment Bank Berhad (formerly known as Hwang-DBS Investment Bank Berhad) (formerly known as Hwang-DBS Securities Berhad) ("HWANGDBS")  announced the following proposals: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9525</xdr:colOff>
      <xdr:row>326</xdr:row>
      <xdr:rowOff>152400</xdr:rowOff>
    </xdr:from>
    <xdr:to>
      <xdr:col>9</xdr:col>
      <xdr:colOff>0</xdr:colOff>
      <xdr:row>336</xdr:row>
      <xdr:rowOff>66675</xdr:rowOff>
    </xdr:to>
    <xdr:sp>
      <xdr:nvSpPr>
        <xdr:cNvPr id="16" name="Text Box 46"/>
        <xdr:cNvSpPr txBox="1">
          <a:spLocks noChangeArrowheads="1"/>
        </xdr:cNvSpPr>
      </xdr:nvSpPr>
      <xdr:spPr>
        <a:xfrm>
          <a:off x="476250" y="53482875"/>
          <a:ext cx="6010275" cy="15335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Lee Bee Leng &amp; two (2) others vs (1) MESB and (2) University Teknologi Petronas. On 15 November 2005, MESB, being the first (1st) defendant was served with a Writ of Summons dated 24 October 2005 by Lee Bee Leng &amp; two (2) others (“Plaintiffs”) claiming for among others general damages amounting to RM500,000.00 or to be taxed  by the court (“Negligence Claim”) and special damages amounting to RM403,550.00 (“Dependency Claim”) due to the death of the 1st Plaintiff’s husband and 2nd &amp; 3rd Plaintiff’s father. The maximum exposure to liabilities of MESB and University Teknologi Petronas (“UTP”) is therefore estimated at RM903,550.00. The Plaintiffs claimed that the death was caused by the alleged negligence of MESB and UTP. A Statement of Defence was filed with the High Court of Malaysia in Ipoh on 11 January 2006 by MESB’s solicitors. A reply to the Statement of Defence was dated 10 February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29</xdr:row>
      <xdr:rowOff>133350</xdr:rowOff>
    </xdr:from>
    <xdr:to>
      <xdr:col>8</xdr:col>
      <xdr:colOff>1038225</xdr:colOff>
      <xdr:row>33</xdr:row>
      <xdr:rowOff>142875</xdr:rowOff>
    </xdr:to>
    <xdr:sp>
      <xdr:nvSpPr>
        <xdr:cNvPr id="17" name="Text Box 47"/>
        <xdr:cNvSpPr txBox="1">
          <a:spLocks noChangeArrowheads="1"/>
        </xdr:cNvSpPr>
      </xdr:nvSpPr>
      <xdr:spPr>
        <a:xfrm>
          <a:off x="228600" y="4848225"/>
          <a:ext cx="6248400" cy="6762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Group's profit before tax for the current quarter ended 30 September 2007 of RM0.21 million represents a drop of RM0.12 million or 36% from the preceding quarter ended 30 June 2007 of RM0.33 million, which is attributable to lower gross profit margin for the jobs completed during the current quarter under review.
</a:t>
          </a:r>
          <a:r>
            <a:rPr lang="en-US" cap="none" sz="1000" b="0" i="0" u="none" baseline="0">
              <a:solidFill>
                <a:srgbClr val="000000"/>
              </a:solidFill>
              <a:latin typeface="Arial"/>
              <a:ea typeface="Arial"/>
              <a:cs typeface="Arial"/>
            </a:rPr>
            <a:t>
</a:t>
          </a:r>
        </a:p>
      </xdr:txBody>
    </xdr:sp>
    <xdr:clientData/>
  </xdr:twoCellAnchor>
  <xdr:twoCellAnchor>
    <xdr:from>
      <xdr:col>2</xdr:col>
      <xdr:colOff>19050</xdr:colOff>
      <xdr:row>85</xdr:row>
      <xdr:rowOff>0</xdr:rowOff>
    </xdr:from>
    <xdr:to>
      <xdr:col>9</xdr:col>
      <xdr:colOff>0</xdr:colOff>
      <xdr:row>85</xdr:row>
      <xdr:rowOff>0</xdr:rowOff>
    </xdr:to>
    <xdr:sp>
      <xdr:nvSpPr>
        <xdr:cNvPr id="18" name="Text Box 50"/>
        <xdr:cNvSpPr txBox="1">
          <a:spLocks noChangeArrowheads="1"/>
        </xdr:cNvSpPr>
      </xdr:nvSpPr>
      <xdr:spPr>
        <a:xfrm>
          <a:off x="485775" y="13916025"/>
          <a:ext cx="60007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18 May 2006, MGB announced that the Company had on 17 May 2006 entered into a binding Heads of Agreement with FEELingK Co., Ltd (“FEELingK”) to set up a joint venture company, to be named as FEELingK Malaysia Sdn Bhd (“FKSB”) with the primary objective of deploying Card Notification Solution, Bulk Short Message Services, Voice SMS and the related consultancy, implementation and operations in Malaysia, Pakistan, India, United Arab Emirates, Saudi Arabia, Qatar, Australia, New Zealand and any other countries to be mutually agreed by MGB and FEELingK (“Joint Venture Agreement”).  The shareholdings of the respective joint venture partners shall be as follows: MGB (60%) and FEELingK (40%).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 7 July 2006, MGB announced that the Company had on 6 July 2006 acquired 2 ordinary shares of RM1.00 each in FKSB representing 100% of its issued and paid-up share capital for a total cash consideration of RM2.00 from Ng Ah Fong and Teng Mee Leng. On even date, the Company further subscribed 98 ordinary shares of RM1.00 each in FKSB. As at the date of this announcement, both parties are in the midst of finalising a cooperation agreement.</a:t>
          </a:r>
        </a:p>
      </xdr:txBody>
    </xdr:sp>
    <xdr:clientData/>
  </xdr:twoCellAnchor>
  <xdr:twoCellAnchor>
    <xdr:from>
      <xdr:col>2</xdr:col>
      <xdr:colOff>28575</xdr:colOff>
      <xdr:row>87</xdr:row>
      <xdr:rowOff>0</xdr:rowOff>
    </xdr:from>
    <xdr:to>
      <xdr:col>9</xdr:col>
      <xdr:colOff>0</xdr:colOff>
      <xdr:row>100</xdr:row>
      <xdr:rowOff>66675</xdr:rowOff>
    </xdr:to>
    <xdr:sp>
      <xdr:nvSpPr>
        <xdr:cNvPr id="19" name="Text Box 51"/>
        <xdr:cNvSpPr txBox="1">
          <a:spLocks noChangeArrowheads="1"/>
        </xdr:cNvSpPr>
      </xdr:nvSpPr>
      <xdr:spPr>
        <a:xfrm>
          <a:off x="495300" y="14239875"/>
          <a:ext cx="5991225" cy="21717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14 June 2006, MGB announced that the Company had on 11 June 2006 entered into a deed of partnership with Tariq Mohammed Saeed Abdulla Al Jassmi, a UAE national ("Tariq") and Khalid Abdul Karim Faris, a Jordanian national ("Khalid") (collectively known as the Parties) for the purpose of carrying out the business of intelligent building management system, integrated security management, e-project management of mechanical and electrical services and other related activities in the entire Middle-East and North Africa region.  The partners intend to incorporate a company with limited liability in the Emirate of Dubai under the proposed name of "Metronic Global Berhad LLC" ("the JVC") subject to the approvals of the relevant authorities. The shareholdings of the respective partners in the JVC shall be as follows: MGB (50%), Tariq (25%) and Khalid (25%).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As at the date of this announcement, an initial approval to set up a Limited Liability Company ("LLC") has been obtained from the Department of Economic Development, Dubai and the LLC is in the midst of being set up.</a:t>
          </a:r>
        </a:p>
      </xdr:txBody>
    </xdr:sp>
    <xdr:clientData/>
  </xdr:twoCellAnchor>
  <xdr:twoCellAnchor>
    <xdr:from>
      <xdr:col>2</xdr:col>
      <xdr:colOff>247650</xdr:colOff>
      <xdr:row>105</xdr:row>
      <xdr:rowOff>19050</xdr:rowOff>
    </xdr:from>
    <xdr:to>
      <xdr:col>8</xdr:col>
      <xdr:colOff>1009650</xdr:colOff>
      <xdr:row>108</xdr:row>
      <xdr:rowOff>85725</xdr:rowOff>
    </xdr:to>
    <xdr:sp>
      <xdr:nvSpPr>
        <xdr:cNvPr id="20" name="Text Box 53"/>
        <xdr:cNvSpPr txBox="1">
          <a:spLocks noChangeArrowheads="1"/>
        </xdr:cNvSpPr>
      </xdr:nvSpPr>
      <xdr:spPr>
        <a:xfrm>
          <a:off x="714375" y="17183100"/>
          <a:ext cx="5734050" cy="55245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latin typeface="Arial"/>
              <a:ea typeface="Arial"/>
              <a:cs typeface="Arial"/>
            </a:rPr>
            <a:t>Proposed Acquisition of Unilink; Proposed Acquisition of HK Broadway; Proposed Call Option; Proposed Private Placement; Proposed Bonus Issue; Proposed IASC; Proposed M&amp;A Amendments; and Proposed Transfer</a:t>
          </a:r>
        </a:p>
      </xdr:txBody>
    </xdr:sp>
    <xdr:clientData/>
  </xdr:twoCellAnchor>
  <xdr:twoCellAnchor>
    <xdr:from>
      <xdr:col>2</xdr:col>
      <xdr:colOff>238125</xdr:colOff>
      <xdr:row>113</xdr:row>
      <xdr:rowOff>9525</xdr:rowOff>
    </xdr:from>
    <xdr:to>
      <xdr:col>9</xdr:col>
      <xdr:colOff>0</xdr:colOff>
      <xdr:row>119</xdr:row>
      <xdr:rowOff>76200</xdr:rowOff>
    </xdr:to>
    <xdr:sp>
      <xdr:nvSpPr>
        <xdr:cNvPr id="21" name="Text Box 55"/>
        <xdr:cNvSpPr txBox="1">
          <a:spLocks noChangeArrowheads="1"/>
        </xdr:cNvSpPr>
      </xdr:nvSpPr>
      <xdr:spPr>
        <a:xfrm>
          <a:off x="704850" y="18468975"/>
          <a:ext cx="5781675" cy="10382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Proposed acquisition of 125 ordinary shares of Hong Kong Dollar ("HK$") 1.00 each in Unilink Development Limited ("Unilink") ("Unilink Shares") representing 12.5% equity interest in Unilink for a purchase consideration of Renminbi ("RMB") 15,000,000 (equivalent to approximately RM6,912,442 at a foreign exchange rate of RM1.00:RMB2.17) to be satisfied by the issuance of 23,041,474 new ordinary shares of RM0.10 each in MGB ("MGB Shares") at an issue price of RM0.30 per MGB Share ("Proposed Acquisition of Unilink")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238125</xdr:colOff>
      <xdr:row>120</xdr:row>
      <xdr:rowOff>9525</xdr:rowOff>
    </xdr:from>
    <xdr:to>
      <xdr:col>9</xdr:col>
      <xdr:colOff>0</xdr:colOff>
      <xdr:row>125</xdr:row>
      <xdr:rowOff>66675</xdr:rowOff>
    </xdr:to>
    <xdr:sp>
      <xdr:nvSpPr>
        <xdr:cNvPr id="22" name="Text Box 56"/>
        <xdr:cNvSpPr txBox="1">
          <a:spLocks noChangeArrowheads="1"/>
        </xdr:cNvSpPr>
      </xdr:nvSpPr>
      <xdr:spPr>
        <a:xfrm>
          <a:off x="704850" y="19602450"/>
          <a:ext cx="5781675" cy="8667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Proposed acquisition of 10,000 ordinary shares of HK$1.00 each in HK Broadway Electronics Company Limited ("HK Broadway") ("HK Broadway Shares") representing 100% equity interest in HK Broadway for a purchase consideration of RMB15,000,000 (equivalent to approximately RM6,912,442 at a foreign exchange rate of RM1.00:RMB2.17) to be satisfied by the issuance of 23,041,474 new MGB Shares at an issue price of RM0.30 per MGB Share ("Proposed Acquisition of HK Broadway).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238125</xdr:colOff>
      <xdr:row>126</xdr:row>
      <xdr:rowOff>9525</xdr:rowOff>
    </xdr:from>
    <xdr:to>
      <xdr:col>9</xdr:col>
      <xdr:colOff>0</xdr:colOff>
      <xdr:row>131</xdr:row>
      <xdr:rowOff>381000</xdr:rowOff>
    </xdr:to>
    <xdr:sp>
      <xdr:nvSpPr>
        <xdr:cNvPr id="23" name="Text Box 57"/>
        <xdr:cNvSpPr txBox="1">
          <a:spLocks noChangeArrowheads="1"/>
        </xdr:cNvSpPr>
      </xdr:nvSpPr>
      <xdr:spPr>
        <a:xfrm>
          <a:off x="704850" y="20574000"/>
          <a:ext cx="5781675" cy="11811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Proposed call option arrangement between MGB and Zonemax whereby Zonemax has granted MGB a call option to acquire 563 Unilink Shares representing approximately 56.25% equity interest in Unilink for a purchase consideration of RMB67,500,000 (“Call Option”) which shall be satisfied by the issuance of up to 103,686,636 new MGB Shares at an issue price of RM0.30 and/or cash payment to be mutually agreed upon by Zonemax and MGB or, if the Proposed Bonus Issue (as defined hereinafter) is implemented, 182,976,416 new MGB Shares at an issue price of RM0.17 per MGB Share and/or cash payment to be mutually agreed by Zonemax and MGB (“Proposed Call Option”)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238125</xdr:colOff>
      <xdr:row>132</xdr:row>
      <xdr:rowOff>9525</xdr:rowOff>
    </xdr:from>
    <xdr:to>
      <xdr:col>9</xdr:col>
      <xdr:colOff>0</xdr:colOff>
      <xdr:row>136</xdr:row>
      <xdr:rowOff>104775</xdr:rowOff>
    </xdr:to>
    <xdr:sp>
      <xdr:nvSpPr>
        <xdr:cNvPr id="24" name="Text Box 58"/>
        <xdr:cNvSpPr txBox="1">
          <a:spLocks noChangeArrowheads="1"/>
        </xdr:cNvSpPr>
      </xdr:nvSpPr>
      <xdr:spPr>
        <a:xfrm>
          <a:off x="704850" y="21897975"/>
          <a:ext cx="5781675" cy="7429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Proposed private placement of up to 42,531,000 new MGB Shares ("Placement Shares")   representing fifteen percent (15%) of the existing issued and paid-up share capital of MGB at an issue price to be determined based on a discount of not more than ten percent (10%) on the five (5) day volume weighted average market price of Company's Shares ("VWAMP") ("Proposed Private Placement").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238125</xdr:colOff>
      <xdr:row>137</xdr:row>
      <xdr:rowOff>9525</xdr:rowOff>
    </xdr:from>
    <xdr:to>
      <xdr:col>9</xdr:col>
      <xdr:colOff>0</xdr:colOff>
      <xdr:row>140</xdr:row>
      <xdr:rowOff>114300</xdr:rowOff>
    </xdr:to>
    <xdr:sp>
      <xdr:nvSpPr>
        <xdr:cNvPr id="25" name="Text Box 59"/>
        <xdr:cNvSpPr txBox="1">
          <a:spLocks noChangeArrowheads="1"/>
        </xdr:cNvSpPr>
      </xdr:nvSpPr>
      <xdr:spPr>
        <a:xfrm>
          <a:off x="704850" y="22707600"/>
          <a:ext cx="5781675" cy="5905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Proposed bonus issue of up to 318,989,098 new Company's Shares ("Bonus Shares") to be credited as fully paid-up on the basis of six (6) Bonus Shares for every seven (7) MGB Shares held ("Proposed Bonus Issue").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238125</xdr:colOff>
      <xdr:row>141</xdr:row>
      <xdr:rowOff>9525</xdr:rowOff>
    </xdr:from>
    <xdr:to>
      <xdr:col>9</xdr:col>
      <xdr:colOff>0</xdr:colOff>
      <xdr:row>143</xdr:row>
      <xdr:rowOff>133350</xdr:rowOff>
    </xdr:to>
    <xdr:sp>
      <xdr:nvSpPr>
        <xdr:cNvPr id="26" name="Text Box 60"/>
        <xdr:cNvSpPr txBox="1">
          <a:spLocks noChangeArrowheads="1"/>
        </xdr:cNvSpPr>
      </xdr:nvSpPr>
      <xdr:spPr>
        <a:xfrm>
          <a:off x="704850" y="23355300"/>
          <a:ext cx="5781675" cy="4476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Proposed increase in the authorised share capital of MGB from RM50,000,000 comprising 500,000,000 MGB Shares to RM100,000,000 comprising 1,000,000,000 Company's Shares ("Proposed IASC")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238125</xdr:colOff>
      <xdr:row>144</xdr:row>
      <xdr:rowOff>9525</xdr:rowOff>
    </xdr:from>
    <xdr:to>
      <xdr:col>9</xdr:col>
      <xdr:colOff>0</xdr:colOff>
      <xdr:row>146</xdr:row>
      <xdr:rowOff>133350</xdr:rowOff>
    </xdr:to>
    <xdr:sp>
      <xdr:nvSpPr>
        <xdr:cNvPr id="27" name="Text Box 61"/>
        <xdr:cNvSpPr txBox="1">
          <a:spLocks noChangeArrowheads="1"/>
        </xdr:cNvSpPr>
      </xdr:nvSpPr>
      <xdr:spPr>
        <a:xfrm>
          <a:off x="704850" y="23841075"/>
          <a:ext cx="5781675" cy="4476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Proposed amendments to the Memorandum and Articles of Association ("M&amp;A") of Company's ("Proposed M&amp;A Amendments")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238125</xdr:colOff>
      <xdr:row>147</xdr:row>
      <xdr:rowOff>9525</xdr:rowOff>
    </xdr:from>
    <xdr:to>
      <xdr:col>9</xdr:col>
      <xdr:colOff>0</xdr:colOff>
      <xdr:row>150</xdr:row>
      <xdr:rowOff>133350</xdr:rowOff>
    </xdr:to>
    <xdr:sp>
      <xdr:nvSpPr>
        <xdr:cNvPr id="28" name="Text Box 62"/>
        <xdr:cNvSpPr txBox="1">
          <a:spLocks noChangeArrowheads="1"/>
        </xdr:cNvSpPr>
      </xdr:nvSpPr>
      <xdr:spPr>
        <a:xfrm>
          <a:off x="704850" y="24326850"/>
          <a:ext cx="5781675" cy="6096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Proposed transfer of the listing of and quotation for the entire issued and paid-up share capital of the Company from the MESDAQ Market to the Main Board of Bursa Malaysia Securities Berhad ("Bursa Securities") ("Proposed Transfer").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9525</xdr:colOff>
      <xdr:row>159</xdr:row>
      <xdr:rowOff>0</xdr:rowOff>
    </xdr:from>
    <xdr:to>
      <xdr:col>9</xdr:col>
      <xdr:colOff>0</xdr:colOff>
      <xdr:row>169</xdr:row>
      <xdr:rowOff>114300</xdr:rowOff>
    </xdr:to>
    <xdr:sp>
      <xdr:nvSpPr>
        <xdr:cNvPr id="29" name="Text Box 63"/>
        <xdr:cNvSpPr txBox="1">
          <a:spLocks noChangeArrowheads="1"/>
        </xdr:cNvSpPr>
      </xdr:nvSpPr>
      <xdr:spPr>
        <a:xfrm>
          <a:off x="476250" y="26260425"/>
          <a:ext cx="6010275" cy="17335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6 November 2006, the Company, via its advisor further announced that the Securities Commission ("SC") (Securities Issues Department and Equity Compliance Unit), had, vide its letter dated 3 November 2006, approved the above Proposals, subject to the conditions as stated in the said announcement. On 24 January 2007, the Company's advisor further announced that SC had vide its letter dated 19 January 2007 approved a revision to certain terms and conditions of the above proposals.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 26 February 2007, the Company's advisor further announced that Bank Negara Malaysia (“BNM”) had, vide its letter dated 14 February 2007 approved the investment abroad to be made by MGB for the Proposed Acquisition of Unilink and the Proposed Call Option subject to certain conditions.  The Proposed Acquisition of HK Broadway has been registered with BNM.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209550</xdr:colOff>
      <xdr:row>288</xdr:row>
      <xdr:rowOff>38100</xdr:rowOff>
    </xdr:from>
    <xdr:to>
      <xdr:col>8</xdr:col>
      <xdr:colOff>1038225</xdr:colOff>
      <xdr:row>289</xdr:row>
      <xdr:rowOff>152400</xdr:rowOff>
    </xdr:to>
    <xdr:sp>
      <xdr:nvSpPr>
        <xdr:cNvPr id="30" name="Text Box 64"/>
        <xdr:cNvSpPr txBox="1">
          <a:spLocks noChangeArrowheads="1"/>
        </xdr:cNvSpPr>
      </xdr:nvSpPr>
      <xdr:spPr>
        <a:xfrm>
          <a:off x="209550" y="47196375"/>
          <a:ext cx="6267450" cy="2762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Group's total borrowings, all of which were secured, as at 30 September 2007 were as follows:-
</a:t>
          </a:r>
        </a:p>
      </xdr:txBody>
    </xdr:sp>
    <xdr:clientData/>
  </xdr:twoCellAnchor>
  <xdr:twoCellAnchor>
    <xdr:from>
      <xdr:col>2</xdr:col>
      <xdr:colOff>19050</xdr:colOff>
      <xdr:row>390</xdr:row>
      <xdr:rowOff>0</xdr:rowOff>
    </xdr:from>
    <xdr:to>
      <xdr:col>8</xdr:col>
      <xdr:colOff>1028700</xdr:colOff>
      <xdr:row>390</xdr:row>
      <xdr:rowOff>0</xdr:rowOff>
    </xdr:to>
    <xdr:sp>
      <xdr:nvSpPr>
        <xdr:cNvPr id="31" name="Text Box 65"/>
        <xdr:cNvSpPr txBox="1">
          <a:spLocks noChangeArrowheads="1"/>
        </xdr:cNvSpPr>
      </xdr:nvSpPr>
      <xdr:spPr>
        <a:xfrm>
          <a:off x="485775" y="63712725"/>
          <a:ext cx="59817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MESB’s solicitors are of the view that MESB may be able to resist the Dependency Claim successfully by virtue of the fact that the claim is beyond the legitimate timeframe, which is three (3) years (“Defence of Limitation”). As such, an application for striking out the Dependency Claim dated 7 September 2006 has been filed with the Ipoh High Court and the hearing is fixed on 14 March 2007.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the Negligence Claim, (or if the Defence of Limitation is unsuccessful on the Dependency Claim), MESB’s solicitors are of the view that the Plaintiffs’ claim would very much depend on (among other things) the availability and strength of the Plaintiffs’ witnesses’ testimonies and the proving of the requisite ingredients of the negligence by the Plaintiffs on the balance of probabilities. If the Plaintiffs fail to reach the standard required, then the Plaintiffs’ action will fail against MESB and UTP. Moreover, the Plaintiffs must also prove specific acts or omissions of the MESB and UTP, that are alleged to be negligent, this may be a difficult task for the Plaintiffs as the Plaintiffs do not have personal knowledge of the incident of the material time and had to depend extensively on other witnesses’ testimonies to prove the Plaintiffs’ claim. In addition, MESB has been able to locate the relevant witnesses with personal knowledge in respect of the case to show that no negligence were involved on MESB’s side. In the opinion of MESB’s solicitors, MESB should have a good arguable case to go to court.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19050</xdr:colOff>
      <xdr:row>337</xdr:row>
      <xdr:rowOff>9525</xdr:rowOff>
    </xdr:from>
    <xdr:to>
      <xdr:col>9</xdr:col>
      <xdr:colOff>0</xdr:colOff>
      <xdr:row>347</xdr:row>
      <xdr:rowOff>85725</xdr:rowOff>
    </xdr:to>
    <xdr:sp>
      <xdr:nvSpPr>
        <xdr:cNvPr id="32" name="Text Box 66"/>
        <xdr:cNvSpPr txBox="1">
          <a:spLocks noChangeArrowheads="1"/>
        </xdr:cNvSpPr>
      </xdr:nvSpPr>
      <xdr:spPr>
        <a:xfrm>
          <a:off x="485775" y="55121175"/>
          <a:ext cx="6000750" cy="17145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15 May 2006, MESB’s solicitors were served with the Plaintiffs’ application for abridgement of time to file a claim in respect of Dependency Claim against MESB. Two (2) affidavits in opposition of the Plaintiffs’ application affirmed on 31 May 2006 and 30 June 2006 have been duly filed on 1 June 2006 and 5 July 2006 respectively at the Ipoh High Court. The Registrar had on 8 September 2006 ruled in favour of the Plaintiffs’ application for extension of time and the cost arisen therefrom will be borne by the Plaintiffs. A notice of appeal to the Judge against the decision of the Registrar dated 13 September 2006 (“Appeal”) had been filed at the High Court. The High Court has asked all parties to file in written submission in respect of the Appeal to the Judge in chambers in respect of the Registrar’s decision to enlarge time for the Plaintiff to file the Writ of Summons. On 15 August 2007, the Court has given a postponement to the decision to be made on the Appeal by MESB as to granting extension of time to the Dependancy Claim.</a:t>
          </a:r>
        </a:p>
      </xdr:txBody>
    </xdr:sp>
    <xdr:clientData/>
  </xdr:twoCellAnchor>
  <xdr:twoCellAnchor>
    <xdr:from>
      <xdr:col>2</xdr:col>
      <xdr:colOff>247650</xdr:colOff>
      <xdr:row>137</xdr:row>
      <xdr:rowOff>0</xdr:rowOff>
    </xdr:from>
    <xdr:to>
      <xdr:col>8</xdr:col>
      <xdr:colOff>990600</xdr:colOff>
      <xdr:row>137</xdr:row>
      <xdr:rowOff>0</xdr:rowOff>
    </xdr:to>
    <xdr:sp>
      <xdr:nvSpPr>
        <xdr:cNvPr id="33" name="Text Box 67"/>
        <xdr:cNvSpPr txBox="1">
          <a:spLocks noChangeArrowheads="1"/>
        </xdr:cNvSpPr>
      </xdr:nvSpPr>
      <xdr:spPr>
        <a:xfrm>
          <a:off x="714375" y="22698075"/>
          <a:ext cx="5715000" cy="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latin typeface="Arial"/>
              <a:ea typeface="Arial"/>
              <a:cs typeface="Arial"/>
            </a:rPr>
            <a:t>Proposed Acquisition of Unilink; Proposed Acquisition of HK Broadway; Proposed Call Option; Proposed Private Placement; Proposed Bonus Issue; Proposed IASC; Proposed M&amp;A Amendments; and Proposed Transfer (cont'd)</a:t>
          </a:r>
        </a:p>
      </xdr:txBody>
    </xdr:sp>
    <xdr:clientData/>
  </xdr:twoCellAnchor>
  <xdr:twoCellAnchor>
    <xdr:from>
      <xdr:col>2</xdr:col>
      <xdr:colOff>19050</xdr:colOff>
      <xdr:row>390</xdr:row>
      <xdr:rowOff>0</xdr:rowOff>
    </xdr:from>
    <xdr:to>
      <xdr:col>9</xdr:col>
      <xdr:colOff>0</xdr:colOff>
      <xdr:row>390</xdr:row>
      <xdr:rowOff>0</xdr:rowOff>
    </xdr:to>
    <xdr:sp>
      <xdr:nvSpPr>
        <xdr:cNvPr id="34" name="Text Box 71"/>
        <xdr:cNvSpPr txBox="1">
          <a:spLocks noChangeArrowheads="1"/>
        </xdr:cNvSpPr>
      </xdr:nvSpPr>
      <xdr:spPr>
        <a:xfrm>
          <a:off x="485775" y="63712725"/>
          <a:ext cx="60007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9 January 2007, MGB through its solicitors, received a Writ of Summons and Statement of Claim dated 23 November 2006 with the High Court of Shah Alam issued by CWorks Systems Berhad ("CWorks"). CWorks is claiming an outstanding amount of RM1,751,617.27 from MGB pursuant to a Software Development Agreement dated 9 May 2005 ("the Agreement") for the development and provision of a software for the National Product Code System, the Sale Force System and the Project Management Tool System in China.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Company's solicitors had on 16 January 2007 filed a Conditional Appearance challenging the action as not within the Jurisdiction of the High Court of Malaya but any remedy sought by CWorks should be referred to Arbitration under Malaysian Laws. The Company had confirmed the non-fulfillment of the Agreement by CWorks via a letter dated 5 December 2006 demanding the fulfilment of CWorks' contractual obligation. However, the letter remained unanswered. The hearing is fixed on 28 March 2007. The Company's solicitors are of the opinion that CWorks' claims are premature in nature and in breach of its own actual obligations. Therefore, the prospect of defending the suit is good.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209550</xdr:colOff>
      <xdr:row>279</xdr:row>
      <xdr:rowOff>19050</xdr:rowOff>
    </xdr:from>
    <xdr:to>
      <xdr:col>9</xdr:col>
      <xdr:colOff>0</xdr:colOff>
      <xdr:row>286</xdr:row>
      <xdr:rowOff>0</xdr:rowOff>
    </xdr:to>
    <xdr:sp>
      <xdr:nvSpPr>
        <xdr:cNvPr id="35" name="Text Box 77"/>
        <xdr:cNvSpPr txBox="1">
          <a:spLocks noChangeArrowheads="1"/>
        </xdr:cNvSpPr>
      </xdr:nvSpPr>
      <xdr:spPr>
        <a:xfrm>
          <a:off x="209550" y="45720000"/>
          <a:ext cx="6276975" cy="11144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Due to changes in some of the R&amp;D projects of the Company and its subsidiaries, the Company was not able to fully utilise the proceeds earmarked for R&amp;D expenditure within three years from the date of listing on 24 May 2004. As such, an application was submitted to the SC on 14 May 2007 for an extension of the timeframe for the utilisation of the said balance proceeds of RM608,144 by an additional six months to 24 November 2007. The SC had, via its letter dated 15 June 2007, granted its approval for the Company's application. As at the date of this announcement, the said balance proceeds have been fully utilised.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0</xdr:colOff>
      <xdr:row>27</xdr:row>
      <xdr:rowOff>9525</xdr:rowOff>
    </xdr:from>
    <xdr:to>
      <xdr:col>8</xdr:col>
      <xdr:colOff>1038225</xdr:colOff>
      <xdr:row>29</xdr:row>
      <xdr:rowOff>66675</xdr:rowOff>
    </xdr:to>
    <xdr:sp>
      <xdr:nvSpPr>
        <xdr:cNvPr id="36" name="Text Box 80"/>
        <xdr:cNvSpPr txBox="1">
          <a:spLocks noChangeArrowheads="1"/>
        </xdr:cNvSpPr>
      </xdr:nvSpPr>
      <xdr:spPr>
        <a:xfrm>
          <a:off x="219075" y="4381500"/>
          <a:ext cx="6257925" cy="40005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latin typeface="Arial"/>
              <a:ea typeface="Arial"/>
              <a:cs typeface="Arial"/>
            </a:rPr>
            <a:t>Material changes in profit before taxation for the current quarter as compared with the preceding quarter</a:t>
          </a:r>
          <a:r>
            <a:rPr lang="en-US" cap="none" sz="1000" b="0" i="0" u="none" baseline="0">
              <a:solidFill>
                <a:srgbClr val="000000"/>
              </a:solidFill>
              <a:latin typeface="Arial"/>
              <a:ea typeface="Arial"/>
              <a:cs typeface="Arial"/>
            </a:rPr>
            <a:t>
</a:t>
          </a:r>
        </a:p>
      </xdr:txBody>
    </xdr:sp>
    <xdr:clientData/>
  </xdr:twoCellAnchor>
  <xdr:twoCellAnchor>
    <xdr:from>
      <xdr:col>2</xdr:col>
      <xdr:colOff>0</xdr:colOff>
      <xdr:row>170</xdr:row>
      <xdr:rowOff>19050</xdr:rowOff>
    </xdr:from>
    <xdr:to>
      <xdr:col>9</xdr:col>
      <xdr:colOff>0</xdr:colOff>
      <xdr:row>172</xdr:row>
      <xdr:rowOff>76200</xdr:rowOff>
    </xdr:to>
    <xdr:sp>
      <xdr:nvSpPr>
        <xdr:cNvPr id="37" name="Text Box 81"/>
        <xdr:cNvSpPr txBox="1">
          <a:spLocks noChangeArrowheads="1"/>
        </xdr:cNvSpPr>
      </xdr:nvSpPr>
      <xdr:spPr>
        <a:xfrm>
          <a:off x="466725" y="28060650"/>
          <a:ext cx="6019800" cy="3810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All the above proposals have been approved by the shareholders of MGB at the Extraordinary General Meeting held on 23 April 2007.</a:t>
          </a:r>
        </a:p>
      </xdr:txBody>
    </xdr:sp>
    <xdr:clientData/>
  </xdr:twoCellAnchor>
  <xdr:twoCellAnchor>
    <xdr:from>
      <xdr:col>2</xdr:col>
      <xdr:colOff>19050</xdr:colOff>
      <xdr:row>347</xdr:row>
      <xdr:rowOff>123825</xdr:rowOff>
    </xdr:from>
    <xdr:to>
      <xdr:col>9</xdr:col>
      <xdr:colOff>0</xdr:colOff>
      <xdr:row>353</xdr:row>
      <xdr:rowOff>76200</xdr:rowOff>
    </xdr:to>
    <xdr:sp>
      <xdr:nvSpPr>
        <xdr:cNvPr id="38" name="Text Box 82"/>
        <xdr:cNvSpPr txBox="1">
          <a:spLocks noChangeArrowheads="1"/>
        </xdr:cNvSpPr>
      </xdr:nvSpPr>
      <xdr:spPr>
        <a:xfrm>
          <a:off x="485775" y="56873775"/>
          <a:ext cx="6000750" cy="9239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MESB’s solicitors are of the view that MESB may be able to resist the Dependency Claim successfully by virtue of the fact that the claim is beyond the legitimate timeframe, which is three (3) years (“Defence of Limitation”). As such, an application for striking out the Dependency Claim dated 7 September 2006 had been filed with the Ipoh High Court. The application for striking out the Dependency Claim has been held in abeyance pending the outcome of the Appeal. </a:t>
          </a:r>
        </a:p>
      </xdr:txBody>
    </xdr:sp>
    <xdr:clientData/>
  </xdr:twoCellAnchor>
  <xdr:twoCellAnchor>
    <xdr:from>
      <xdr:col>2</xdr:col>
      <xdr:colOff>28575</xdr:colOff>
      <xdr:row>354</xdr:row>
      <xdr:rowOff>9525</xdr:rowOff>
    </xdr:from>
    <xdr:to>
      <xdr:col>9</xdr:col>
      <xdr:colOff>0</xdr:colOff>
      <xdr:row>365</xdr:row>
      <xdr:rowOff>114300</xdr:rowOff>
    </xdr:to>
    <xdr:sp>
      <xdr:nvSpPr>
        <xdr:cNvPr id="39" name="Text Box 83"/>
        <xdr:cNvSpPr txBox="1">
          <a:spLocks noChangeArrowheads="1"/>
        </xdr:cNvSpPr>
      </xdr:nvSpPr>
      <xdr:spPr>
        <a:xfrm>
          <a:off x="495300" y="57892950"/>
          <a:ext cx="5991225" cy="18859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For the Negligence Claim, (or if the Defence of Limitation is unsuccessful on the Dependency Claim), MESB’s solicitors are of the view that the Plaintiffs’ claim would very much depend on (among other things) the availability and strength of the Plaintiffs’ witnesses’ testimonies and the proving of the requisite ingredients of the negligence by the Plaintiffs on the balance of probabilities. If the Plaintiffs fail to reach the standard required, then the Plaintiffs’ action will fail against MESB and UTP. Moreover, the Plaintiffs must also prove specific acts or omissions of MESB and UTP, that are alleged to be negligent.  This may be a difficult task for the Plaintiffs as the Plaintiffs do not have personal knowledge of the incident at the material time and had to depend extensively on other witnesses’ testimonies to prove the Plaintiffs’ claim. In addition, MESB has been able to locate the relevant witnesses with personal knowledge in respect of the case to show that no negligence were involved on MESB’s side. In the opinion of MESB’s solicitors, MESB should have a good arguable case.</a:t>
          </a:r>
        </a:p>
      </xdr:txBody>
    </xdr:sp>
    <xdr:clientData/>
  </xdr:twoCellAnchor>
  <xdr:twoCellAnchor>
    <xdr:from>
      <xdr:col>2</xdr:col>
      <xdr:colOff>19050</xdr:colOff>
      <xdr:row>368</xdr:row>
      <xdr:rowOff>0</xdr:rowOff>
    </xdr:from>
    <xdr:to>
      <xdr:col>9</xdr:col>
      <xdr:colOff>0</xdr:colOff>
      <xdr:row>375</xdr:row>
      <xdr:rowOff>76200</xdr:rowOff>
    </xdr:to>
    <xdr:sp>
      <xdr:nvSpPr>
        <xdr:cNvPr id="40" name="Text Box 85"/>
        <xdr:cNvSpPr txBox="1">
          <a:spLocks noChangeArrowheads="1"/>
        </xdr:cNvSpPr>
      </xdr:nvSpPr>
      <xdr:spPr>
        <a:xfrm>
          <a:off x="485775" y="60150375"/>
          <a:ext cx="6000750" cy="12096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9 January 2007, MGB through its solicitors, received a Writ of Summons and Statement of Claim dated 23 November 2006 with the High Court of Shah Alam issued by CWorks Systems Berhad ("CWorks"). CWorks is claiming an outstanding amount of RM1,751,617.27 from MGB pursuant to a Software Development Agreement dated 9 May 2005 ("the Agreement") for the development and provision of a software for the National Product Code System, the Sale Force System and the Project Management Tool System in the People's Republic of China ("PRC").  The maximum exposure to MGB is estimated at RM1,751,617.27. </a:t>
          </a:r>
        </a:p>
      </xdr:txBody>
    </xdr:sp>
    <xdr:clientData/>
  </xdr:twoCellAnchor>
  <xdr:twoCellAnchor>
    <xdr:from>
      <xdr:col>2</xdr:col>
      <xdr:colOff>19050</xdr:colOff>
      <xdr:row>376</xdr:row>
      <xdr:rowOff>0</xdr:rowOff>
    </xdr:from>
    <xdr:to>
      <xdr:col>9</xdr:col>
      <xdr:colOff>0</xdr:colOff>
      <xdr:row>388</xdr:row>
      <xdr:rowOff>57150</xdr:rowOff>
    </xdr:to>
    <xdr:sp>
      <xdr:nvSpPr>
        <xdr:cNvPr id="41" name="Text Box 86"/>
        <xdr:cNvSpPr txBox="1">
          <a:spLocks noChangeArrowheads="1"/>
        </xdr:cNvSpPr>
      </xdr:nvSpPr>
      <xdr:spPr>
        <a:xfrm>
          <a:off x="485775" y="61445775"/>
          <a:ext cx="6000750" cy="20002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Company's solicitors had on 16 January 2007 filed a Conditional Appearance challenging the action as not within the Jurisdiction of the High Court of Mal ya but any remedy sought by CWorks should be referred to Arbitration under Malaysian Laws. The Company had, via a letter dated 5 December 2006 demanded the fulfillment of CWorks' contractual obligation. However, the letter remained unanswered. On 27 August 2007, the Plaintiff's solicitors filed a further written submission on the issue that it does not matter whether MGB's representative in the PRC, Mr. Li Ji Chang knew English language or otherwise, but he signed the acceptance of completion of the project and the said argument by CWorks is on a point of law. 
Meanwhile, on 9 March 2007, the Plaintiff filed an application for summary judgment.  The Company’s solicitors are of the opinion that the said application is contrary to law and had taken objection towards the said application. The Company’s solicitors had sought for the said application not to be heard till the Conditional Appearance is determined and disposed off. 
</a:t>
          </a:r>
        </a:p>
      </xdr:txBody>
    </xdr:sp>
    <xdr:clientData/>
  </xdr:twoCellAnchor>
  <xdr:twoCellAnchor>
    <xdr:from>
      <xdr:col>2</xdr:col>
      <xdr:colOff>247650</xdr:colOff>
      <xdr:row>137</xdr:row>
      <xdr:rowOff>0</xdr:rowOff>
    </xdr:from>
    <xdr:to>
      <xdr:col>8</xdr:col>
      <xdr:colOff>1028700</xdr:colOff>
      <xdr:row>137</xdr:row>
      <xdr:rowOff>0</xdr:rowOff>
    </xdr:to>
    <xdr:sp>
      <xdr:nvSpPr>
        <xdr:cNvPr id="42" name="Text Box 87"/>
        <xdr:cNvSpPr txBox="1">
          <a:spLocks noChangeArrowheads="1"/>
        </xdr:cNvSpPr>
      </xdr:nvSpPr>
      <xdr:spPr>
        <a:xfrm>
          <a:off x="714375" y="22698075"/>
          <a:ext cx="5753100" cy="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latin typeface="Arial"/>
              <a:ea typeface="Arial"/>
              <a:cs typeface="Arial"/>
            </a:rPr>
            <a:t>Proposed Acquisition of Unilink; Proposed Acquisition of HK Broadway; Proposed Call Option; Proposed Private Placement; Proposed Bonus Issue; Proposed IASC; Proposed M&amp;A Amendments; and Proposed Transfer (cont'd)</a:t>
          </a:r>
        </a:p>
      </xdr:txBody>
    </xdr:sp>
    <xdr:clientData/>
  </xdr:twoCellAnchor>
  <xdr:twoCellAnchor>
    <xdr:from>
      <xdr:col>2</xdr:col>
      <xdr:colOff>0</xdr:colOff>
      <xdr:row>173</xdr:row>
      <xdr:rowOff>19050</xdr:rowOff>
    </xdr:from>
    <xdr:to>
      <xdr:col>9</xdr:col>
      <xdr:colOff>0</xdr:colOff>
      <xdr:row>179</xdr:row>
      <xdr:rowOff>85725</xdr:rowOff>
    </xdr:to>
    <xdr:sp>
      <xdr:nvSpPr>
        <xdr:cNvPr id="43" name="Text Box 89"/>
        <xdr:cNvSpPr txBox="1">
          <a:spLocks noChangeArrowheads="1"/>
        </xdr:cNvSpPr>
      </xdr:nvSpPr>
      <xdr:spPr>
        <a:xfrm>
          <a:off x="466725" y="28546425"/>
          <a:ext cx="6019800" cy="10382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7 May 2007, the Company, via HWANGDBS announced that Bursa Malaysia Securities Berhad had, vide its letters dated 4 May 2007 granted its approval for the listing and quotation of new MGB shares to be issued pursuant to the Proposed Bonus Issue, Proposed Private Placement, Proposed Acquisitions and Proposed Call Option; and transfer of the Company's entire enlarged issued and paid-up share capital from the MESDAQ Market to the Main Board of Bursa Securities, under the "Technology" sector on a "Ready" basis pursuant to the Rules of Bursa Securities;</a:t>
          </a:r>
        </a:p>
      </xdr:txBody>
    </xdr:sp>
    <xdr:clientData/>
  </xdr:twoCellAnchor>
  <xdr:twoCellAnchor>
    <xdr:from>
      <xdr:col>2</xdr:col>
      <xdr:colOff>0</xdr:colOff>
      <xdr:row>180</xdr:row>
      <xdr:rowOff>19050</xdr:rowOff>
    </xdr:from>
    <xdr:to>
      <xdr:col>9</xdr:col>
      <xdr:colOff>0</xdr:colOff>
      <xdr:row>190</xdr:row>
      <xdr:rowOff>95250</xdr:rowOff>
    </xdr:to>
    <xdr:sp>
      <xdr:nvSpPr>
        <xdr:cNvPr id="44" name="Text Box 92"/>
        <xdr:cNvSpPr txBox="1">
          <a:spLocks noChangeArrowheads="1"/>
        </xdr:cNvSpPr>
      </xdr:nvSpPr>
      <xdr:spPr>
        <a:xfrm>
          <a:off x="466725" y="29679900"/>
          <a:ext cx="6019800" cy="16954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11 May 2007, HWANGDBS announced that on 10 May 2007, MGB had entered into a Supplemental Call Option Agreement with Zonemax to vary the Call Option Agreement entered into between MGB and Zonemax dated 14 August 2006 ("Proposed Variation to Call Option"). On even date, HWANGDBS also announced that MGB proposes to vary the conditionality of the Proposals ("Proposed Variation to Conditionality"). The details of Proposed Variation to Call Option and Proposed Variation to Conditionality are stated in the said annoucement.</a:t>
          </a:r>
          <a:r>
            <a:rPr lang="en-US" cap="none" sz="1000" b="0" i="1"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application was submitted to the Securities Commission on 14 May 2007 in respect of the Proposed Variation to Call Option and Proposed Variation to Conditionality. The SC had, vide its letter dated 15 June 2007, granted its approval for the Proposed Variation to Conditionality. The Proposed Variation to Call Option and Proposed Variation to Conditionality have been approved by the shareholders at the Extraordinary General Meeting held on 27 June 2007.</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p>
      </xdr:txBody>
    </xdr:sp>
    <xdr:clientData/>
  </xdr:twoCellAnchor>
  <xdr:twoCellAnchor>
    <xdr:from>
      <xdr:col>2</xdr:col>
      <xdr:colOff>219075</xdr:colOff>
      <xdr:row>191</xdr:row>
      <xdr:rowOff>0</xdr:rowOff>
    </xdr:from>
    <xdr:to>
      <xdr:col>8</xdr:col>
      <xdr:colOff>1019175</xdr:colOff>
      <xdr:row>191</xdr:row>
      <xdr:rowOff>0</xdr:rowOff>
    </xdr:to>
    <xdr:sp>
      <xdr:nvSpPr>
        <xdr:cNvPr id="45" name="Text Box 93"/>
        <xdr:cNvSpPr txBox="1">
          <a:spLocks noChangeArrowheads="1"/>
        </xdr:cNvSpPr>
      </xdr:nvSpPr>
      <xdr:spPr>
        <a:xfrm>
          <a:off x="685800" y="31442025"/>
          <a:ext cx="5772150" cy="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latin typeface="Arial"/>
              <a:ea typeface="Arial"/>
              <a:cs typeface="Arial"/>
            </a:rPr>
            <a:t>Proposed Acquisition of Unilink; Proposed Acquisition of HK Broadway; Proposed Call Option; Proposed Private Placement; Proposed Bonus Issue; Proposed IASC; Proposed M&amp;A Amendments; and Proposed Transfer (cont'd)</a:t>
          </a:r>
        </a:p>
      </xdr:txBody>
    </xdr:sp>
    <xdr:clientData/>
  </xdr:twoCellAnchor>
  <xdr:twoCellAnchor>
    <xdr:from>
      <xdr:col>2</xdr:col>
      <xdr:colOff>19050</xdr:colOff>
      <xdr:row>211</xdr:row>
      <xdr:rowOff>0</xdr:rowOff>
    </xdr:from>
    <xdr:to>
      <xdr:col>8</xdr:col>
      <xdr:colOff>1038225</xdr:colOff>
      <xdr:row>214</xdr:row>
      <xdr:rowOff>123825</xdr:rowOff>
    </xdr:to>
    <xdr:sp>
      <xdr:nvSpPr>
        <xdr:cNvPr id="46" name="Text Box 97"/>
        <xdr:cNvSpPr txBox="1">
          <a:spLocks noChangeArrowheads="1"/>
        </xdr:cNvSpPr>
      </xdr:nvSpPr>
      <xdr:spPr>
        <a:xfrm>
          <a:off x="485775" y="34680525"/>
          <a:ext cx="5991225" cy="6096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MGB's entire issued and paid-up share capital of RM63,490,690.30 comprising 634,906,903 ordinary shares of RM0.10 each were transferred from the MESDAQ Market to the Main Board of Bursa Securities under the "Technology" sector on a "Ready" basis pursuant to the Rules of Bursa Securities on 12 July 2007.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28575</xdr:colOff>
      <xdr:row>215</xdr:row>
      <xdr:rowOff>19050</xdr:rowOff>
    </xdr:from>
    <xdr:to>
      <xdr:col>8</xdr:col>
      <xdr:colOff>1028700</xdr:colOff>
      <xdr:row>228</xdr:row>
      <xdr:rowOff>47625</xdr:rowOff>
    </xdr:to>
    <xdr:sp>
      <xdr:nvSpPr>
        <xdr:cNvPr id="47" name="Text Box 99"/>
        <xdr:cNvSpPr txBox="1">
          <a:spLocks noChangeArrowheads="1"/>
        </xdr:cNvSpPr>
      </xdr:nvSpPr>
      <xdr:spPr>
        <a:xfrm>
          <a:off x="495300" y="35347275"/>
          <a:ext cx="5972175" cy="21336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10 August 2007, HWANGDBS announced that with the exception of the Private Placement, the abovementioned corporate exercises were completed with the transfer of the listing and quotation for the ordinary shares of RM0.10 each in MGB from the MESDAQ market to Main Board of Bursa Securities on 12 July 2007.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MGB had on 15 August 2007 submitted an application to the SC to seek a waiver in respect of the placement of second (2nd) tranche of 7,500,000 ordinary shares of RM0.10 each to be issued pursuant to the Private Placement to bumiputra placee(s) ("Placement Shares") as the identified bumiputra placee has informed the Company that he does not wish to subscribe for the Placement Shares. However, the SC had, vide its letter dated 14 September 2007, informed MGB that it is not able to consider the Company's application for a waiver from having to place out the Placement Shares to  bumiputera placees. The SC has granted an extension of time of one year until 17 August 2008 for MGB to comply with the bumiputera equity condition.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0</xdr:colOff>
      <xdr:row>231</xdr:row>
      <xdr:rowOff>0</xdr:rowOff>
    </xdr:from>
    <xdr:to>
      <xdr:col>8</xdr:col>
      <xdr:colOff>1019175</xdr:colOff>
      <xdr:row>236</xdr:row>
      <xdr:rowOff>85725</xdr:rowOff>
    </xdr:to>
    <xdr:sp>
      <xdr:nvSpPr>
        <xdr:cNvPr id="48" name="Text Box 100"/>
        <xdr:cNvSpPr txBox="1">
          <a:spLocks noChangeArrowheads="1"/>
        </xdr:cNvSpPr>
      </xdr:nvSpPr>
      <xdr:spPr>
        <a:xfrm>
          <a:off x="466725" y="37919025"/>
          <a:ext cx="5991225" cy="8953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2 August 2007, MGB announced that the Company had on 1 August 2007 entered into a Restructuring Agreement (''the Agreement'') with Zonemax Holdings Limited (''Zonemax''), Newtron Company Limited (''Newtron''), Edmund Chuah Choong Eng Huat (''Edmund Chuah'') and Unilink Development Limited (''Unilink") (collectively the ''Parties'' and individually a ''Party'') to carry out the share swap and the restructuring exercise of Unilink (''Proposed Restructuring'').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219075</xdr:colOff>
      <xdr:row>229</xdr:row>
      <xdr:rowOff>19050</xdr:rowOff>
    </xdr:from>
    <xdr:to>
      <xdr:col>8</xdr:col>
      <xdr:colOff>1019175</xdr:colOff>
      <xdr:row>230</xdr:row>
      <xdr:rowOff>123825</xdr:rowOff>
    </xdr:to>
    <xdr:sp>
      <xdr:nvSpPr>
        <xdr:cNvPr id="49" name="Text Box 101"/>
        <xdr:cNvSpPr txBox="1">
          <a:spLocks noChangeArrowheads="1"/>
        </xdr:cNvSpPr>
      </xdr:nvSpPr>
      <xdr:spPr>
        <a:xfrm>
          <a:off x="685800" y="37614225"/>
          <a:ext cx="5772150" cy="26670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latin typeface="Arial"/>
              <a:ea typeface="Arial"/>
              <a:cs typeface="Arial"/>
            </a:rPr>
            <a:t>Proposed Restructuring of Unilink Development Limited </a:t>
          </a:r>
        </a:p>
      </xdr:txBody>
    </xdr:sp>
    <xdr:clientData/>
  </xdr:twoCellAnchor>
  <xdr:twoCellAnchor>
    <xdr:from>
      <xdr:col>2</xdr:col>
      <xdr:colOff>0</xdr:colOff>
      <xdr:row>237</xdr:row>
      <xdr:rowOff>0</xdr:rowOff>
    </xdr:from>
    <xdr:to>
      <xdr:col>8</xdr:col>
      <xdr:colOff>1019175</xdr:colOff>
      <xdr:row>238</xdr:row>
      <xdr:rowOff>76200</xdr:rowOff>
    </xdr:to>
    <xdr:sp>
      <xdr:nvSpPr>
        <xdr:cNvPr id="50" name="Text Box 102"/>
        <xdr:cNvSpPr txBox="1">
          <a:spLocks noChangeArrowheads="1"/>
        </xdr:cNvSpPr>
      </xdr:nvSpPr>
      <xdr:spPr>
        <a:xfrm>
          <a:off x="466725" y="38890575"/>
          <a:ext cx="5991225" cy="2381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proposed Restructuring entails the following conditions:</a:t>
          </a:r>
        </a:p>
      </xdr:txBody>
    </xdr:sp>
    <xdr:clientData/>
  </xdr:twoCellAnchor>
  <xdr:twoCellAnchor>
    <xdr:from>
      <xdr:col>2</xdr:col>
      <xdr:colOff>295275</xdr:colOff>
      <xdr:row>239</xdr:row>
      <xdr:rowOff>9525</xdr:rowOff>
    </xdr:from>
    <xdr:to>
      <xdr:col>8</xdr:col>
      <xdr:colOff>1028700</xdr:colOff>
      <xdr:row>244</xdr:row>
      <xdr:rowOff>152400</xdr:rowOff>
    </xdr:to>
    <xdr:sp>
      <xdr:nvSpPr>
        <xdr:cNvPr id="51" name="Text Box 103"/>
        <xdr:cNvSpPr txBox="1">
          <a:spLocks noChangeArrowheads="1"/>
        </xdr:cNvSpPr>
      </xdr:nvSpPr>
      <xdr:spPr>
        <a:xfrm>
          <a:off x="762000" y="39223950"/>
          <a:ext cx="5705475" cy="9525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MGB proposes to acquire 125 ordinary shares of Hong Kong Dollar (''HK$'') 1.00 each in Unilink (''Unilink Shares'') representing 12.5% equity interest in Unilink from Newtron and/or its nominee; in consideration, MGB shall dispose 10,000 ordinary shares of HK$1.00 each in Hong Kong Broadway Electronics Company Limited (''HK Broadway'') representing 100% equity interest in HK Broadway to Newtron and/or its nominee; ("Proposed Share Swap")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333375</xdr:colOff>
      <xdr:row>245</xdr:row>
      <xdr:rowOff>0</xdr:rowOff>
    </xdr:from>
    <xdr:to>
      <xdr:col>8</xdr:col>
      <xdr:colOff>1038225</xdr:colOff>
      <xdr:row>248</xdr:row>
      <xdr:rowOff>66675</xdr:rowOff>
    </xdr:to>
    <xdr:sp>
      <xdr:nvSpPr>
        <xdr:cNvPr id="52" name="Text Box 104"/>
        <xdr:cNvSpPr txBox="1">
          <a:spLocks noChangeArrowheads="1"/>
        </xdr:cNvSpPr>
      </xdr:nvSpPr>
      <xdr:spPr>
        <a:xfrm>
          <a:off x="800100" y="40185975"/>
          <a:ext cx="5676900" cy="5524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Newtron proposes to sell 25 Unilink Shares representing 2.5% equity interest in Unilink to Edmund Chuah and/or his nominee for a cash consideration, or such mode of payment to be agreed between the parties; and</a:t>
          </a:r>
        </a:p>
      </xdr:txBody>
    </xdr:sp>
    <xdr:clientData/>
  </xdr:twoCellAnchor>
  <xdr:twoCellAnchor>
    <xdr:from>
      <xdr:col>2</xdr:col>
      <xdr:colOff>285750</xdr:colOff>
      <xdr:row>249</xdr:row>
      <xdr:rowOff>0</xdr:rowOff>
    </xdr:from>
    <xdr:to>
      <xdr:col>8</xdr:col>
      <xdr:colOff>1038225</xdr:colOff>
      <xdr:row>253</xdr:row>
      <xdr:rowOff>76200</xdr:rowOff>
    </xdr:to>
    <xdr:sp>
      <xdr:nvSpPr>
        <xdr:cNvPr id="53" name="Text Box 105"/>
        <xdr:cNvSpPr txBox="1">
          <a:spLocks noChangeArrowheads="1"/>
        </xdr:cNvSpPr>
      </xdr:nvSpPr>
      <xdr:spPr>
        <a:xfrm>
          <a:off x="752475" y="40833675"/>
          <a:ext cx="5724525" cy="7239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Edmund Chuah proposes to sell 190,000 ordinary shares of USD1.00 each in Hangzhou Heng-Ai Electronic Co, Ltd (''Heng-Ai'') representing 5% of the registered capital in Heng-Ai to Unilink, and in consideration, Unilink shall issue 26 new Unilink Shares representing 2.5% equity interest in Unilink to Edmund Chuah.
</a:t>
          </a:r>
          <a:r>
            <a:rPr lang="en-US" cap="none" sz="1000" b="0" i="0" u="none" baseline="0">
              <a:solidFill>
                <a:srgbClr val="000000"/>
              </a:solidFill>
              <a:latin typeface="Arial"/>
              <a:ea typeface="Arial"/>
              <a:cs typeface="Arial"/>
            </a:rPr>
            <a:t>
</a:t>
          </a:r>
        </a:p>
      </xdr:txBody>
    </xdr:sp>
    <xdr:clientData/>
  </xdr:twoCellAnchor>
  <xdr:twoCellAnchor>
    <xdr:from>
      <xdr:col>0</xdr:col>
      <xdr:colOff>28575</xdr:colOff>
      <xdr:row>3</xdr:row>
      <xdr:rowOff>0</xdr:rowOff>
    </xdr:from>
    <xdr:to>
      <xdr:col>8</xdr:col>
      <xdr:colOff>1028700</xdr:colOff>
      <xdr:row>5</xdr:row>
      <xdr:rowOff>57150</xdr:rowOff>
    </xdr:to>
    <xdr:sp>
      <xdr:nvSpPr>
        <xdr:cNvPr id="54" name="Text Box 107"/>
        <xdr:cNvSpPr txBox="1">
          <a:spLocks noChangeArrowheads="1"/>
        </xdr:cNvSpPr>
      </xdr:nvSpPr>
      <xdr:spPr>
        <a:xfrm>
          <a:off x="28575" y="485775"/>
          <a:ext cx="6438900" cy="381000"/>
        </a:xfrm>
        <a:prstGeom prst="rect">
          <a:avLst/>
        </a:prstGeom>
        <a:solidFill>
          <a:srgbClr val="FFFFFF"/>
        </a:solidFill>
        <a:ln w="9525" cmpd="sng">
          <a:noFill/>
        </a:ln>
      </xdr:spPr>
      <xdr:txBody>
        <a:bodyPr vertOverflow="clip" wrap="square" lIns="27432" tIns="22860" rIns="0" bIns="0"/>
        <a:p>
          <a:pPr algn="just">
            <a:defRPr/>
          </a:pPr>
          <a:r>
            <a:rPr lang="en-US" cap="none" sz="1000" b="1" i="0" u="none" baseline="0">
              <a:solidFill>
                <a:srgbClr val="000000"/>
              </a:solidFill>
              <a:latin typeface="Arial"/>
              <a:ea typeface="Arial"/>
              <a:cs typeface="Arial"/>
            </a:rPr>
            <a:t>ADDITIONAL INFORMATION PURSUANT TO THE LISTING REQUIREMENTS OF BURSA MALAYSIA SECURITIES BERHAD</a:t>
          </a:r>
        </a:p>
      </xdr:txBody>
    </xdr:sp>
    <xdr:clientData/>
  </xdr:twoCellAnchor>
  <xdr:twoCellAnchor>
    <xdr:from>
      <xdr:col>2</xdr:col>
      <xdr:colOff>9525</xdr:colOff>
      <xdr:row>191</xdr:row>
      <xdr:rowOff>0</xdr:rowOff>
    </xdr:from>
    <xdr:to>
      <xdr:col>8</xdr:col>
      <xdr:colOff>1038225</xdr:colOff>
      <xdr:row>194</xdr:row>
      <xdr:rowOff>85725</xdr:rowOff>
    </xdr:to>
    <xdr:sp>
      <xdr:nvSpPr>
        <xdr:cNvPr id="55" name="Text Box 108"/>
        <xdr:cNvSpPr txBox="1">
          <a:spLocks noChangeArrowheads="1"/>
        </xdr:cNvSpPr>
      </xdr:nvSpPr>
      <xdr:spPr>
        <a:xfrm>
          <a:off x="476250" y="31442025"/>
          <a:ext cx="6000750" cy="5715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MGB's additional 12,250,000 new ordinary shares of RM0.10 each issued at RM0.42 per share, being a portion or first (1st) tranche of the Private Placement were granted listing and quotation with effect from 29 June 2007.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9525</xdr:colOff>
      <xdr:row>195</xdr:row>
      <xdr:rowOff>9525</xdr:rowOff>
    </xdr:from>
    <xdr:to>
      <xdr:col>8</xdr:col>
      <xdr:colOff>1038225</xdr:colOff>
      <xdr:row>198</xdr:row>
      <xdr:rowOff>57150</xdr:rowOff>
    </xdr:to>
    <xdr:sp>
      <xdr:nvSpPr>
        <xdr:cNvPr id="56" name="Text Box 109"/>
        <xdr:cNvSpPr txBox="1">
          <a:spLocks noChangeArrowheads="1"/>
        </xdr:cNvSpPr>
      </xdr:nvSpPr>
      <xdr:spPr>
        <a:xfrm>
          <a:off x="476250" y="32099250"/>
          <a:ext cx="6000750" cy="5334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MGB's additional 46,082,948 new ordinary shares of RM0.10 each issued at RM0.30 pursuant to the acquisition of HK Broadway and Unilink ("Acquisitions") were granted listing and quotation with effect from 12 July 2007.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19050</xdr:colOff>
      <xdr:row>199</xdr:row>
      <xdr:rowOff>9525</xdr:rowOff>
    </xdr:from>
    <xdr:to>
      <xdr:col>8</xdr:col>
      <xdr:colOff>1038225</xdr:colOff>
      <xdr:row>201</xdr:row>
      <xdr:rowOff>85725</xdr:rowOff>
    </xdr:to>
    <xdr:sp>
      <xdr:nvSpPr>
        <xdr:cNvPr id="57" name="Text Box 110"/>
        <xdr:cNvSpPr txBox="1">
          <a:spLocks noChangeArrowheads="1"/>
        </xdr:cNvSpPr>
      </xdr:nvSpPr>
      <xdr:spPr>
        <a:xfrm>
          <a:off x="485775" y="32746950"/>
          <a:ext cx="5991225" cy="4000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MGB's additional 293,033,955 new ordinary shares of RM0.10 each issued pursuant to the Bonus Issue were granted listing and quotation with effect from 12 July 2007.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238125</xdr:colOff>
      <xdr:row>253</xdr:row>
      <xdr:rowOff>142875</xdr:rowOff>
    </xdr:from>
    <xdr:to>
      <xdr:col>8</xdr:col>
      <xdr:colOff>1019175</xdr:colOff>
      <xdr:row>259</xdr:row>
      <xdr:rowOff>57150</xdr:rowOff>
    </xdr:to>
    <xdr:sp>
      <xdr:nvSpPr>
        <xdr:cNvPr id="58" name="Text Box 112"/>
        <xdr:cNvSpPr txBox="1">
          <a:spLocks noChangeArrowheads="1"/>
        </xdr:cNvSpPr>
      </xdr:nvSpPr>
      <xdr:spPr>
        <a:xfrm>
          <a:off x="457200" y="41624250"/>
          <a:ext cx="6000750" cy="8858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Proposed Share Swap has been approved by the shareholders of MGB at the Extraordinary General Meeting (''EGM") held on 24 September 2007.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As at the date of this announcement, the Proposed Share Swap is pending the transfer of shares in Unilink from Newtron to MGB and transfer of shares in HK Braodway from MGB to Newtron.</a:t>
          </a:r>
        </a:p>
      </xdr:txBody>
    </xdr:sp>
    <xdr:clientData/>
  </xdr:twoCellAnchor>
  <xdr:twoCellAnchor>
    <xdr:from>
      <xdr:col>2</xdr:col>
      <xdr:colOff>247650</xdr:colOff>
      <xdr:row>249</xdr:row>
      <xdr:rowOff>0</xdr:rowOff>
    </xdr:from>
    <xdr:to>
      <xdr:col>8</xdr:col>
      <xdr:colOff>1028700</xdr:colOff>
      <xdr:row>249</xdr:row>
      <xdr:rowOff>0</xdr:rowOff>
    </xdr:to>
    <xdr:sp>
      <xdr:nvSpPr>
        <xdr:cNvPr id="59" name="Text Box 101"/>
        <xdr:cNvSpPr txBox="1">
          <a:spLocks noChangeArrowheads="1"/>
        </xdr:cNvSpPr>
      </xdr:nvSpPr>
      <xdr:spPr>
        <a:xfrm>
          <a:off x="714375" y="40833675"/>
          <a:ext cx="5753100" cy="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latin typeface="Arial"/>
              <a:ea typeface="Arial"/>
              <a:cs typeface="Arial"/>
            </a:rPr>
            <a:t>Proposed Restructuring of Unilink Development Limited (cont'd)</a:t>
          </a:r>
        </a:p>
      </xdr:txBody>
    </xdr:sp>
    <xdr:clientData/>
  </xdr:twoCellAnchor>
  <xdr:twoCellAnchor>
    <xdr:from>
      <xdr:col>2</xdr:col>
      <xdr:colOff>19050</xdr:colOff>
      <xdr:row>389</xdr:row>
      <xdr:rowOff>0</xdr:rowOff>
    </xdr:from>
    <xdr:to>
      <xdr:col>9</xdr:col>
      <xdr:colOff>0</xdr:colOff>
      <xdr:row>396</xdr:row>
      <xdr:rowOff>114300</xdr:rowOff>
    </xdr:to>
    <xdr:sp>
      <xdr:nvSpPr>
        <xdr:cNvPr id="60" name="Text Box 85"/>
        <xdr:cNvSpPr txBox="1">
          <a:spLocks noChangeArrowheads="1"/>
        </xdr:cNvSpPr>
      </xdr:nvSpPr>
      <xdr:spPr>
        <a:xfrm>
          <a:off x="485775" y="63550800"/>
          <a:ext cx="6000750" cy="12477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30 August 2007, the Deputy Registrar of the High Court of Shah Alam has allowed the Company's application that the Suit by CWorks against the Company to be adjourned indefinitely 'sine die' and the claim by CWorks to be proceeded by the way of arbitration. CWorks has filed an appeal against the Registrar's decision and no hearing date has been fixed as at the date of this announcement.</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
The Company's solicitors are of the opinion that CWorks' claims are premature in nature and in breach of its contractual obligations.</a:t>
          </a:r>
        </a:p>
      </xdr:txBody>
    </xdr:sp>
    <xdr:clientData/>
  </xdr:twoCellAnchor>
  <xdr:twoCellAnchor>
    <xdr:from>
      <xdr:col>2</xdr:col>
      <xdr:colOff>247650</xdr:colOff>
      <xdr:row>151</xdr:row>
      <xdr:rowOff>0</xdr:rowOff>
    </xdr:from>
    <xdr:to>
      <xdr:col>8</xdr:col>
      <xdr:colOff>1028700</xdr:colOff>
      <xdr:row>151</xdr:row>
      <xdr:rowOff>0</xdr:rowOff>
    </xdr:to>
    <xdr:sp>
      <xdr:nvSpPr>
        <xdr:cNvPr id="61" name="Text Box 87"/>
        <xdr:cNvSpPr txBox="1">
          <a:spLocks noChangeArrowheads="1"/>
        </xdr:cNvSpPr>
      </xdr:nvSpPr>
      <xdr:spPr>
        <a:xfrm>
          <a:off x="714375" y="24965025"/>
          <a:ext cx="5753100" cy="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latin typeface="Arial"/>
              <a:ea typeface="Arial"/>
              <a:cs typeface="Arial"/>
            </a:rPr>
            <a:t>Proposed Acquisition of Unilink; Proposed Acquisition of HK Broadway; Proposed Call Option; Proposed Private Placement; Proposed Bonus Issue; Proposed IASC; Proposed M&amp;A Amendments; and Proposed Transfer (cont'd)</a:t>
          </a:r>
        </a:p>
      </xdr:txBody>
    </xdr:sp>
    <xdr:clientData/>
  </xdr:twoCellAnchor>
  <xdr:twoCellAnchor>
    <xdr:from>
      <xdr:col>2</xdr:col>
      <xdr:colOff>219075</xdr:colOff>
      <xdr:row>206</xdr:row>
      <xdr:rowOff>142875</xdr:rowOff>
    </xdr:from>
    <xdr:to>
      <xdr:col>8</xdr:col>
      <xdr:colOff>1019175</xdr:colOff>
      <xdr:row>210</xdr:row>
      <xdr:rowOff>85725</xdr:rowOff>
    </xdr:to>
    <xdr:sp>
      <xdr:nvSpPr>
        <xdr:cNvPr id="62" name="Text Box 93"/>
        <xdr:cNvSpPr txBox="1">
          <a:spLocks noChangeArrowheads="1"/>
        </xdr:cNvSpPr>
      </xdr:nvSpPr>
      <xdr:spPr>
        <a:xfrm>
          <a:off x="685800" y="34013775"/>
          <a:ext cx="5772150" cy="59055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latin typeface="Arial"/>
              <a:ea typeface="Arial"/>
              <a:cs typeface="Arial"/>
            </a:rPr>
            <a:t>Proposed Acquisition of Unilink; Proposed Acquisition of HK Broadway; Proposed Call Option; Proposed Private Placement; Proposed Bonus Issue; Proposed IASC; Proposed M&amp;A Amendments; and Proposed Transfer (cont'd)</a:t>
          </a:r>
        </a:p>
      </xdr:txBody>
    </xdr:sp>
    <xdr:clientData/>
  </xdr:twoCellAnchor>
  <xdr:twoCellAnchor>
    <xdr:from>
      <xdr:col>1</xdr:col>
      <xdr:colOff>9525</xdr:colOff>
      <xdr:row>17</xdr:row>
      <xdr:rowOff>0</xdr:rowOff>
    </xdr:from>
    <xdr:to>
      <xdr:col>8</xdr:col>
      <xdr:colOff>1028700</xdr:colOff>
      <xdr:row>26</xdr:row>
      <xdr:rowOff>28575</xdr:rowOff>
    </xdr:to>
    <xdr:sp>
      <xdr:nvSpPr>
        <xdr:cNvPr id="63" name="Text Box 3261"/>
        <xdr:cNvSpPr txBox="1">
          <a:spLocks noChangeArrowheads="1"/>
        </xdr:cNvSpPr>
      </xdr:nvSpPr>
      <xdr:spPr>
        <a:xfrm>
          <a:off x="228600" y="2752725"/>
          <a:ext cx="6238875" cy="14859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Group's revenue of RM40.57 million for the current financial period ended 30 September 2007 is RM40.77 million or 50% lower than the revenue of RM81.34 million reported in the previous financial period ended 30 September 2006. This is mainly due to the fact that the projects carried out during the current financial period are mainly the provision of engineering solutions in relation to Intelligent Building Management System ("IBMS") and Integrated Security Management System ("ISMS") which are  of smaller scale compared to the e-Project Management of Medical &amp; Non-Medical Equipment implemented during previous financial period. In line with the drop in revenue, the profit before taxation for the current financial period ended 30 September 2007 is reported at RM3.07 million, which is RM5.71 million or 65% lower than the corresponding figure of RM8.78 million reported in the previous financial period ended 30 September 2006. 
</a:t>
          </a:r>
        </a:p>
      </xdr:txBody>
    </xdr:sp>
    <xdr:clientData/>
  </xdr:twoCellAnchor>
  <xdr:twoCellAnchor>
    <xdr:from>
      <xdr:col>1</xdr:col>
      <xdr:colOff>19050</xdr:colOff>
      <xdr:row>36</xdr:row>
      <xdr:rowOff>38100</xdr:rowOff>
    </xdr:from>
    <xdr:to>
      <xdr:col>8</xdr:col>
      <xdr:colOff>1028700</xdr:colOff>
      <xdr:row>44</xdr:row>
      <xdr:rowOff>104775</xdr:rowOff>
    </xdr:to>
    <xdr:sp>
      <xdr:nvSpPr>
        <xdr:cNvPr id="64" name="Text Box 48"/>
        <xdr:cNvSpPr txBox="1">
          <a:spLocks noChangeArrowheads="1"/>
        </xdr:cNvSpPr>
      </xdr:nvSpPr>
      <xdr:spPr>
        <a:xfrm>
          <a:off x="238125" y="5915025"/>
          <a:ext cx="6229350" cy="14382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Company's local subsidiary, Metronic Engineering Sdn Bhd, which undertakes the Group's core activities, i.e. provision of engineering solutions in relation to IBMS and ISMS, is expected to remain as the main contributor to the Group's revenue and results for the current year. Besides, the two newly acquired Hong Kong companies with their investments in two China manufacturing companies, are expected to make a positive contribution to the Group for the current year. However, the Company's other relatively new subsidiaries have not realised their full potential and most of the revenue for the jobs secured are expected to be recognised in the subsequent year. Nevertheless, the Directors are of the opinion that these subsidiaries would be able to contribute positively towards the long-term growth of the Group. 
</a:t>
          </a:r>
        </a:p>
      </xdr:txBody>
    </xdr:sp>
    <xdr:clientData/>
  </xdr:twoCellAnchor>
  <xdr:twoCellAnchor>
    <xdr:from>
      <xdr:col>2</xdr:col>
      <xdr:colOff>247650</xdr:colOff>
      <xdr:row>144</xdr:row>
      <xdr:rowOff>0</xdr:rowOff>
    </xdr:from>
    <xdr:to>
      <xdr:col>8</xdr:col>
      <xdr:colOff>1028700</xdr:colOff>
      <xdr:row>144</xdr:row>
      <xdr:rowOff>0</xdr:rowOff>
    </xdr:to>
    <xdr:sp>
      <xdr:nvSpPr>
        <xdr:cNvPr id="65" name="Text Box 87"/>
        <xdr:cNvSpPr txBox="1">
          <a:spLocks noChangeArrowheads="1"/>
        </xdr:cNvSpPr>
      </xdr:nvSpPr>
      <xdr:spPr>
        <a:xfrm>
          <a:off x="714375" y="23831550"/>
          <a:ext cx="5753100" cy="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latin typeface="Arial"/>
              <a:ea typeface="Arial"/>
              <a:cs typeface="Arial"/>
            </a:rPr>
            <a:t>Proposed Acquisition of Unilink; Proposed Acquisition of HK Broadway; Proposed Call Option; Proposed Private Placement; Proposed Bonus Issue; Proposed IASC; Proposed M&amp;A Amendments; and Proposed Transfer (cont'd)</a:t>
          </a:r>
        </a:p>
      </xdr:txBody>
    </xdr:sp>
    <xdr:clientData/>
  </xdr:twoCellAnchor>
  <xdr:twoCellAnchor>
    <xdr:from>
      <xdr:col>2</xdr:col>
      <xdr:colOff>247650</xdr:colOff>
      <xdr:row>154</xdr:row>
      <xdr:rowOff>152400</xdr:rowOff>
    </xdr:from>
    <xdr:to>
      <xdr:col>8</xdr:col>
      <xdr:colOff>1028700</xdr:colOff>
      <xdr:row>158</xdr:row>
      <xdr:rowOff>66675</xdr:rowOff>
    </xdr:to>
    <xdr:sp>
      <xdr:nvSpPr>
        <xdr:cNvPr id="66" name="Text Box 87"/>
        <xdr:cNvSpPr txBox="1">
          <a:spLocks noChangeArrowheads="1"/>
        </xdr:cNvSpPr>
      </xdr:nvSpPr>
      <xdr:spPr>
        <a:xfrm>
          <a:off x="714375" y="25603200"/>
          <a:ext cx="5753100" cy="561975"/>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latin typeface="Arial"/>
              <a:ea typeface="Arial"/>
              <a:cs typeface="Arial"/>
            </a:rPr>
            <a:t>Proposed Acquisition of Unilink; Proposed Acquisition of HK Broadway; Proposed Call Option; Proposed Private Placement; Proposed Bonus Issue; Proposed IASC; Proposed M&amp;A Amendments; and Proposed Transfer (cont'd)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0:H18"/>
  <sheetViews>
    <sheetView zoomScalePageLayoutView="0" workbookViewId="0" topLeftCell="A1">
      <selection activeCell="D5" sqref="D5"/>
    </sheetView>
  </sheetViews>
  <sheetFormatPr defaultColWidth="9.140625" defaultRowHeight="12.75"/>
  <cols>
    <col min="1" max="1" width="9.28125" style="0" bestFit="1" customWidth="1"/>
  </cols>
  <sheetData>
    <row r="10" spans="2:8" ht="23.25">
      <c r="B10" s="200" t="s">
        <v>97</v>
      </c>
      <c r="C10" s="200"/>
      <c r="D10" s="200"/>
      <c r="E10" s="200"/>
      <c r="F10" s="200"/>
      <c r="G10" s="200"/>
      <c r="H10" s="200"/>
    </row>
    <row r="11" spans="2:8" ht="15" customHeight="1">
      <c r="B11" s="201" t="s">
        <v>98</v>
      </c>
      <c r="C11" s="201"/>
      <c r="D11" s="201"/>
      <c r="E11" s="201"/>
      <c r="F11" s="201"/>
      <c r="G11" s="201"/>
      <c r="H11" s="201"/>
    </row>
    <row r="12" spans="2:8" ht="15" customHeight="1">
      <c r="B12" s="201" t="s">
        <v>99</v>
      </c>
      <c r="C12" s="201"/>
      <c r="D12" s="201"/>
      <c r="E12" s="201"/>
      <c r="F12" s="201"/>
      <c r="G12" s="201"/>
      <c r="H12" s="201"/>
    </row>
    <row r="13" ht="20.25">
      <c r="B13" s="47"/>
    </row>
    <row r="14" spans="2:8" s="48" customFormat="1" ht="18">
      <c r="B14" s="198" t="s">
        <v>101</v>
      </c>
      <c r="C14" s="198"/>
      <c r="D14" s="198"/>
      <c r="E14" s="198"/>
      <c r="F14" s="198"/>
      <c r="G14" s="198"/>
      <c r="H14" s="198"/>
    </row>
    <row r="15" s="48" customFormat="1" ht="18">
      <c r="B15" s="49"/>
    </row>
    <row r="16" spans="2:8" s="48" customFormat="1" ht="18">
      <c r="B16" s="198" t="s">
        <v>206</v>
      </c>
      <c r="C16" s="198"/>
      <c r="D16" s="198"/>
      <c r="E16" s="198"/>
      <c r="F16" s="198"/>
      <c r="G16" s="198"/>
      <c r="H16" s="198"/>
    </row>
    <row r="17" s="48" customFormat="1" ht="18">
      <c r="B17" s="49"/>
    </row>
    <row r="18" spans="2:8" s="48" customFormat="1" ht="18">
      <c r="B18" s="199" t="s">
        <v>315</v>
      </c>
      <c r="C18" s="199"/>
      <c r="D18" s="199"/>
      <c r="E18" s="199"/>
      <c r="F18" s="199"/>
      <c r="G18" s="199"/>
      <c r="H18" s="199"/>
    </row>
  </sheetData>
  <sheetProtection/>
  <mergeCells count="6">
    <mergeCell ref="B16:H16"/>
    <mergeCell ref="B18:H18"/>
    <mergeCell ref="B10:H10"/>
    <mergeCell ref="B11:H11"/>
    <mergeCell ref="B12:H12"/>
    <mergeCell ref="B14:H14"/>
  </mergeCells>
  <printOptions/>
  <pageMargins left="0.7480314960629921" right="0.7480314960629921" top="0.984251968503937" bottom="0.98425196850393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J55"/>
  <sheetViews>
    <sheetView tabSelected="1" view="pageBreakPreview" zoomScaleSheetLayoutView="100" zoomScalePageLayoutView="0" workbookViewId="0" topLeftCell="A1">
      <selection activeCell="B18" sqref="B18"/>
    </sheetView>
  </sheetViews>
  <sheetFormatPr defaultColWidth="9.140625" defaultRowHeight="12.75"/>
  <cols>
    <col min="1" max="1" width="10.28125" style="2" customWidth="1"/>
    <col min="2" max="2" width="21.140625" style="2" customWidth="1"/>
    <col min="3" max="3" width="5.140625" style="30" bestFit="1" customWidth="1"/>
    <col min="4" max="5" width="13.421875" style="3" customWidth="1"/>
    <col min="6" max="6" width="1.57421875" style="3" customWidth="1"/>
    <col min="7" max="8" width="13.421875" style="3" customWidth="1"/>
    <col min="9" max="9" width="11.421875" style="2" customWidth="1"/>
    <col min="10" max="16384" width="9.140625" style="2" customWidth="1"/>
  </cols>
  <sheetData>
    <row r="1" ht="12.75">
      <c r="A1" s="1" t="s">
        <v>0</v>
      </c>
    </row>
    <row r="2" ht="12.75">
      <c r="A2" s="2" t="s">
        <v>1</v>
      </c>
    </row>
    <row r="4" spans="1:8" s="1" customFormat="1" ht="12.75">
      <c r="A4" s="1" t="s">
        <v>168</v>
      </c>
      <c r="C4" s="43"/>
      <c r="D4" s="4"/>
      <c r="E4" s="4"/>
      <c r="F4" s="4"/>
      <c r="G4" s="4"/>
      <c r="H4" s="4"/>
    </row>
    <row r="5" spans="1:8" s="1" customFormat="1" ht="12.75">
      <c r="A5" s="1" t="s">
        <v>304</v>
      </c>
      <c r="C5" s="43"/>
      <c r="D5" s="4"/>
      <c r="E5" s="4"/>
      <c r="F5" s="4"/>
      <c r="G5" s="4"/>
      <c r="H5" s="4"/>
    </row>
    <row r="6" spans="1:5" ht="12.75">
      <c r="A6" s="2" t="s">
        <v>2</v>
      </c>
      <c r="E6" s="67"/>
    </row>
    <row r="8" spans="4:8" ht="12.75">
      <c r="D8" s="202" t="s">
        <v>129</v>
      </c>
      <c r="E8" s="202"/>
      <c r="F8" s="58"/>
      <c r="G8" s="202" t="s">
        <v>119</v>
      </c>
      <c r="H8" s="202"/>
    </row>
    <row r="9" spans="3:8" ht="12.75">
      <c r="C9" s="43" t="s">
        <v>57</v>
      </c>
      <c r="D9" s="58" t="s">
        <v>305</v>
      </c>
      <c r="E9" s="58" t="s">
        <v>306</v>
      </c>
      <c r="F9" s="58"/>
      <c r="G9" s="58" t="str">
        <f>D9</f>
        <v>30.09.2007</v>
      </c>
      <c r="H9" s="58" t="str">
        <f>E9</f>
        <v>30.09.2006</v>
      </c>
    </row>
    <row r="10" spans="4:8" ht="12.75">
      <c r="D10" s="58"/>
      <c r="E10" s="58"/>
      <c r="F10" s="58"/>
      <c r="G10" s="101"/>
      <c r="H10" s="58" t="s">
        <v>220</v>
      </c>
    </row>
    <row r="11" spans="4:8" ht="12.75">
      <c r="D11" s="58" t="s">
        <v>28</v>
      </c>
      <c r="E11" s="58" t="s">
        <v>28</v>
      </c>
      <c r="F11" s="58"/>
      <c r="G11" s="58" t="s">
        <v>28</v>
      </c>
      <c r="H11" s="58" t="s">
        <v>28</v>
      </c>
    </row>
    <row r="12" spans="4:8" ht="12.75">
      <c r="D12" s="5"/>
      <c r="E12" s="5"/>
      <c r="F12" s="5"/>
      <c r="G12" s="5"/>
      <c r="H12" s="5"/>
    </row>
    <row r="13" spans="1:10" ht="12.75">
      <c r="A13" s="2" t="s">
        <v>3</v>
      </c>
      <c r="D13" s="3">
        <f>G13-17055299-10986336</f>
        <v>12525585</v>
      </c>
      <c r="E13" s="3">
        <v>30534599</v>
      </c>
      <c r="G13" s="3">
        <v>40567220</v>
      </c>
      <c r="H13" s="3">
        <f>25380416+25420032+E13</f>
        <v>81335047</v>
      </c>
      <c r="I13" s="78"/>
      <c r="J13" s="79"/>
    </row>
    <row r="15" spans="1:8" ht="12.75">
      <c r="A15" s="2" t="s">
        <v>4</v>
      </c>
      <c r="D15" s="6">
        <f>G15+12107237+8055731</f>
        <v>-10851570</v>
      </c>
      <c r="E15" s="6">
        <v>-24798796</v>
      </c>
      <c r="G15" s="6">
        <v>-31014538</v>
      </c>
      <c r="H15" s="6">
        <f>-20336295-20340157+E15</f>
        <v>-65475248</v>
      </c>
    </row>
    <row r="17" spans="1:8" ht="12.75">
      <c r="A17" s="2" t="s">
        <v>5</v>
      </c>
      <c r="D17" s="3">
        <f>SUM(D13:D15)</f>
        <v>1674015</v>
      </c>
      <c r="E17" s="3">
        <f>SUM(E13:E15)</f>
        <v>5735803</v>
      </c>
      <c r="G17" s="3">
        <f>SUM(G13:G15)</f>
        <v>9552682</v>
      </c>
      <c r="H17" s="3">
        <f>SUM(H13:H15)</f>
        <v>15859799</v>
      </c>
    </row>
    <row r="19" spans="1:8" ht="12.75">
      <c r="A19" s="2" t="s">
        <v>6</v>
      </c>
      <c r="D19" s="3">
        <f>G19-43022-11063</f>
        <v>27649</v>
      </c>
      <c r="E19" s="3">
        <v>32868</v>
      </c>
      <c r="G19" s="3">
        <v>81734</v>
      </c>
      <c r="H19" s="3">
        <f>52950+362830+E19</f>
        <v>448648</v>
      </c>
    </row>
    <row r="20" spans="4:8" ht="12.75">
      <c r="D20" s="11"/>
      <c r="E20" s="11"/>
      <c r="F20" s="11"/>
      <c r="G20" s="11"/>
      <c r="H20" s="11"/>
    </row>
    <row r="21" spans="1:8" ht="12.75">
      <c r="A21" s="2" t="s">
        <v>188</v>
      </c>
      <c r="D21" s="11">
        <f>G21+581916+794871</f>
        <v>-882014</v>
      </c>
      <c r="E21" s="107">
        <v>-638418</v>
      </c>
      <c r="F21" s="11"/>
      <c r="G21" s="11">
        <v>-2258801</v>
      </c>
      <c r="H21" s="107">
        <f>-517396-532592+E21</f>
        <v>-1688406</v>
      </c>
    </row>
    <row r="22" spans="4:8" ht="12.75">
      <c r="D22" s="11"/>
      <c r="E22" s="107"/>
      <c r="F22" s="11"/>
      <c r="G22" s="11"/>
      <c r="H22" s="107"/>
    </row>
    <row r="23" spans="1:8" ht="12.75">
      <c r="A23" s="2" t="s">
        <v>10</v>
      </c>
      <c r="D23" s="11">
        <f>G23+1854158+2258736</f>
        <v>-1864735</v>
      </c>
      <c r="E23" s="107">
        <v>-1954205</v>
      </c>
      <c r="F23" s="11"/>
      <c r="G23" s="11">
        <v>-5977629</v>
      </c>
      <c r="H23" s="107">
        <f>-1726646-1896755-339405+E23</f>
        <v>-5917011</v>
      </c>
    </row>
    <row r="24" spans="4:8" ht="12.75">
      <c r="D24" s="11"/>
      <c r="E24" s="11"/>
      <c r="F24" s="11"/>
      <c r="G24" s="11"/>
      <c r="H24" s="11"/>
    </row>
    <row r="25" spans="1:8" ht="12.75">
      <c r="A25" s="2" t="s">
        <v>51</v>
      </c>
      <c r="D25" s="3">
        <f>G25+52369+53901</f>
        <v>-150371</v>
      </c>
      <c r="E25" s="3">
        <v>-33958</v>
      </c>
      <c r="G25" s="3">
        <v>-256641</v>
      </c>
      <c r="H25" s="3">
        <f>-27275-49604+E25</f>
        <v>-110837</v>
      </c>
    </row>
    <row r="26" spans="4:8" ht="12.75">
      <c r="D26" s="11"/>
      <c r="E26" s="11"/>
      <c r="F26" s="11"/>
      <c r="G26" s="11"/>
      <c r="H26" s="11"/>
    </row>
    <row r="27" spans="1:8" ht="12.75">
      <c r="A27" s="2" t="s">
        <v>7</v>
      </c>
      <c r="D27" s="11">
        <f>G27-17626-43802</f>
        <v>119185</v>
      </c>
      <c r="E27" s="11">
        <v>137643</v>
      </c>
      <c r="F27" s="11"/>
      <c r="G27" s="11">
        <v>180613</v>
      </c>
      <c r="H27" s="11">
        <f>16165+31980+E27</f>
        <v>185788</v>
      </c>
    </row>
    <row r="28" spans="4:7" ht="12.75">
      <c r="D28" s="11"/>
      <c r="F28" s="11"/>
      <c r="G28" s="11"/>
    </row>
    <row r="29" spans="1:8" ht="12.75">
      <c r="A29" s="2" t="s">
        <v>290</v>
      </c>
      <c r="C29" s="2"/>
      <c r="D29" s="6">
        <f>G29-456416</f>
        <v>1287712</v>
      </c>
      <c r="E29" s="62">
        <v>0</v>
      </c>
      <c r="F29" s="2"/>
      <c r="G29" s="6">
        <v>1744128</v>
      </c>
      <c r="H29" s="62">
        <v>0</v>
      </c>
    </row>
    <row r="30" spans="4:8" ht="12.75">
      <c r="D30" s="11"/>
      <c r="E30" s="11"/>
      <c r="F30" s="11"/>
      <c r="G30" s="11"/>
      <c r="H30" s="11"/>
    </row>
    <row r="31" spans="1:10" ht="12.75">
      <c r="A31" s="2" t="s">
        <v>321</v>
      </c>
      <c r="D31" s="3">
        <f>SUM(D17:D29)</f>
        <v>211441</v>
      </c>
      <c r="E31" s="3">
        <f>SUM(E17:E29)</f>
        <v>3279733</v>
      </c>
      <c r="F31" s="3">
        <f>SUM(F17:F28)</f>
        <v>0</v>
      </c>
      <c r="G31" s="3">
        <f>SUM(G17:G29)</f>
        <v>3066086</v>
      </c>
      <c r="H31" s="3">
        <f>SUM(H17:H29)</f>
        <v>8777981</v>
      </c>
      <c r="I31" s="78"/>
      <c r="J31" s="79"/>
    </row>
    <row r="33" spans="1:8" ht="12.75">
      <c r="A33" s="2" t="s">
        <v>8</v>
      </c>
      <c r="C33" s="30">
        <v>20</v>
      </c>
      <c r="D33" s="11">
        <f>G33+914000+64200</f>
        <v>-114946</v>
      </c>
      <c r="E33" s="11">
        <v>-906644</v>
      </c>
      <c r="F33" s="11"/>
      <c r="G33" s="11">
        <v>-1093146</v>
      </c>
      <c r="H33" s="11">
        <f>-882611-902237+E33</f>
        <v>-2691492</v>
      </c>
    </row>
    <row r="34" spans="4:8" ht="12.75">
      <c r="D34" s="6"/>
      <c r="E34" s="6"/>
      <c r="F34" s="11"/>
      <c r="G34" s="6"/>
      <c r="H34" s="6"/>
    </row>
    <row r="35" spans="1:8" ht="13.5" thickBot="1">
      <c r="A35" s="2" t="s">
        <v>322</v>
      </c>
      <c r="D35" s="10">
        <f>SUM(D31:D33)</f>
        <v>96495</v>
      </c>
      <c r="E35" s="10">
        <f>SUM(E31:E33)</f>
        <v>2373089</v>
      </c>
      <c r="F35" s="11"/>
      <c r="G35" s="10">
        <f>SUM(G31:G33)</f>
        <v>1972940</v>
      </c>
      <c r="H35" s="10">
        <f>SUM(H31:H33)</f>
        <v>6086489</v>
      </c>
    </row>
    <row r="36" spans="4:8" ht="13.5" thickTop="1">
      <c r="D36" s="11"/>
      <c r="E36" s="11"/>
      <c r="G36" s="11"/>
      <c r="H36" s="11"/>
    </row>
    <row r="37" spans="4:8" ht="12.75">
      <c r="D37" s="11"/>
      <c r="E37" s="11"/>
      <c r="G37" s="11"/>
      <c r="H37" s="11"/>
    </row>
    <row r="38" spans="1:8" ht="12.75">
      <c r="A38" s="2" t="s">
        <v>176</v>
      </c>
      <c r="D38" s="11"/>
      <c r="E38" s="11"/>
      <c r="G38" s="11"/>
      <c r="H38" s="11"/>
    </row>
    <row r="39" spans="4:8" ht="12.75">
      <c r="D39" s="11"/>
      <c r="E39" s="11"/>
      <c r="G39" s="11"/>
      <c r="H39" s="11"/>
    </row>
    <row r="40" spans="1:8" ht="12.75">
      <c r="A40" s="2" t="s">
        <v>175</v>
      </c>
      <c r="D40" s="11">
        <f>D44-D42</f>
        <v>234357</v>
      </c>
      <c r="E40" s="11">
        <f>E44-E42</f>
        <v>2424017</v>
      </c>
      <c r="F40" s="11"/>
      <c r="G40" s="11">
        <f>G44-G42</f>
        <v>2384574</v>
      </c>
      <c r="H40" s="11">
        <f>H44-H42</f>
        <v>6137417</v>
      </c>
    </row>
    <row r="41" spans="4:8" ht="12.75">
      <c r="D41" s="11"/>
      <c r="E41" s="11"/>
      <c r="F41" s="11"/>
      <c r="G41" s="11"/>
      <c r="H41" s="11"/>
    </row>
    <row r="42" spans="1:8" ht="12.75">
      <c r="A42" s="2" t="s">
        <v>173</v>
      </c>
      <c r="D42" s="11">
        <f>G42+128836+144936</f>
        <v>-137862</v>
      </c>
      <c r="E42" s="11">
        <v>-50928</v>
      </c>
      <c r="F42" s="11">
        <f>SUM(F31:F41)</f>
        <v>0</v>
      </c>
      <c r="G42" s="11">
        <v>-411634</v>
      </c>
      <c r="H42" s="11">
        <f>0+E42</f>
        <v>-50928</v>
      </c>
    </row>
    <row r="43" spans="4:8" ht="12.75">
      <c r="D43" s="11"/>
      <c r="E43" s="11"/>
      <c r="F43" s="11"/>
      <c r="G43" s="11"/>
      <c r="H43" s="11"/>
    </row>
    <row r="44" spans="4:8" ht="13.5" thickBot="1">
      <c r="D44" s="10">
        <f>D35</f>
        <v>96495</v>
      </c>
      <c r="E44" s="10">
        <f>E35</f>
        <v>2373089</v>
      </c>
      <c r="F44" s="11"/>
      <c r="G44" s="10">
        <f>G35</f>
        <v>1972940</v>
      </c>
      <c r="H44" s="10">
        <f>H35</f>
        <v>6086489</v>
      </c>
    </row>
    <row r="45" spans="4:8" ht="13.5" thickTop="1">
      <c r="D45" s="11"/>
      <c r="E45" s="11"/>
      <c r="F45" s="11"/>
      <c r="G45" s="11"/>
      <c r="H45" s="11"/>
    </row>
    <row r="46" ht="12.75" hidden="1"/>
    <row r="47" spans="1:8" ht="12.75" hidden="1">
      <c r="A47" s="29" t="s">
        <v>50</v>
      </c>
      <c r="D47" s="3">
        <v>602705369</v>
      </c>
      <c r="E47" s="3">
        <v>283540000</v>
      </c>
      <c r="G47" s="3">
        <v>400964568</v>
      </c>
      <c r="H47" s="3">
        <v>283540000</v>
      </c>
    </row>
    <row r="48" ht="12.75" hidden="1">
      <c r="A48" s="29"/>
    </row>
    <row r="49" ht="12.75">
      <c r="A49" s="29"/>
    </row>
    <row r="50" spans="1:8" ht="12.75">
      <c r="A50" s="2" t="s">
        <v>11</v>
      </c>
      <c r="D50" s="69"/>
      <c r="G50" s="5"/>
      <c r="H50" s="5"/>
    </row>
    <row r="51" spans="2:8" ht="12.75">
      <c r="B51" s="2" t="s">
        <v>58</v>
      </c>
      <c r="D51" s="69">
        <f>D40/D47*100</f>
        <v>0.03888417327173337</v>
      </c>
      <c r="E51" s="69">
        <f>E40/E47*100</f>
        <v>0.8549118290188333</v>
      </c>
      <c r="G51" s="68">
        <f>G40/G47*100</f>
        <v>0.5947094058445583</v>
      </c>
      <c r="H51" s="69">
        <f>H40/H47*100</f>
        <v>2.164568314876208</v>
      </c>
    </row>
    <row r="52" spans="2:8" ht="12.75">
      <c r="B52" s="2" t="s">
        <v>59</v>
      </c>
      <c r="D52" s="69">
        <f>D51</f>
        <v>0.03888417327173337</v>
      </c>
      <c r="E52" s="73">
        <f>E51</f>
        <v>0.8549118290188333</v>
      </c>
      <c r="G52" s="68">
        <f>G51</f>
        <v>0.5947094058445583</v>
      </c>
      <c r="H52" s="73">
        <f>H51</f>
        <v>2.164568314876208</v>
      </c>
    </row>
    <row r="53" spans="2:8" ht="12.75">
      <c r="B53" s="24"/>
      <c r="C53" s="35"/>
      <c r="D53" s="11"/>
      <c r="E53" s="11"/>
      <c r="G53" s="5"/>
      <c r="H53" s="5"/>
    </row>
    <row r="54" ht="12.75">
      <c r="G54" s="5"/>
    </row>
    <row r="55" ht="12.75" hidden="1">
      <c r="G55" s="5"/>
    </row>
  </sheetData>
  <sheetProtection/>
  <mergeCells count="2">
    <mergeCell ref="G8:H8"/>
    <mergeCell ref="D8:E8"/>
  </mergeCells>
  <printOptions horizontalCentered="1"/>
  <pageMargins left="0.5905511811023623" right="0.3937007874015748" top="1.1811023622047245" bottom="0.3937007874015748"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G55"/>
  <sheetViews>
    <sheetView view="pageBreakPreview" zoomScaleSheetLayoutView="100" zoomScalePageLayoutView="0" workbookViewId="0" topLeftCell="A27">
      <selection activeCell="F55" sqref="F55"/>
    </sheetView>
  </sheetViews>
  <sheetFormatPr defaultColWidth="9.140625" defaultRowHeight="12.75"/>
  <cols>
    <col min="1" max="1" width="9.140625" style="2" customWidth="1"/>
    <col min="2" max="2" width="44.421875" style="2" customWidth="1"/>
    <col min="3" max="3" width="9.421875" style="30" customWidth="1"/>
    <col min="4" max="4" width="9.28125" style="3" hidden="1" customWidth="1"/>
    <col min="5" max="5" width="15.421875" style="3" hidden="1" customWidth="1"/>
    <col min="6" max="6" width="16.28125" style="3" customWidth="1"/>
    <col min="7" max="7" width="15.140625" style="2" customWidth="1"/>
    <col min="8" max="16384" width="9.140625" style="2" customWidth="1"/>
  </cols>
  <sheetData>
    <row r="1" ht="12.75">
      <c r="A1" s="1" t="s">
        <v>0</v>
      </c>
    </row>
    <row r="2" ht="12.75">
      <c r="A2" s="2" t="s">
        <v>1</v>
      </c>
    </row>
    <row r="4" spans="1:6" s="1" customFormat="1" ht="12.75">
      <c r="A4" s="1" t="s">
        <v>317</v>
      </c>
      <c r="C4" s="43"/>
      <c r="D4" s="4"/>
      <c r="E4" s="4"/>
      <c r="F4" s="4"/>
    </row>
    <row r="5" spans="1:6" s="1" customFormat="1" ht="12.75">
      <c r="A5" s="1" t="s">
        <v>307</v>
      </c>
      <c r="C5" s="43"/>
      <c r="D5" s="4"/>
      <c r="E5" s="4"/>
      <c r="F5" s="4"/>
    </row>
    <row r="6" spans="1:7" s="1" customFormat="1" ht="12.75">
      <c r="A6" s="2" t="s">
        <v>2</v>
      </c>
      <c r="C6" s="43"/>
      <c r="D6" s="4"/>
      <c r="E6" s="4"/>
      <c r="F6" s="58"/>
      <c r="G6" s="43"/>
    </row>
    <row r="7" spans="3:7" ht="12.75">
      <c r="C7" s="43"/>
      <c r="D7" s="58" t="s">
        <v>62</v>
      </c>
      <c r="E7" s="58" t="s">
        <v>62</v>
      </c>
      <c r="F7" s="58"/>
      <c r="G7" s="43" t="s">
        <v>130</v>
      </c>
    </row>
    <row r="8" spans="3:7" ht="12.75">
      <c r="C8" s="43"/>
      <c r="D8" s="58" t="s">
        <v>60</v>
      </c>
      <c r="E8" s="58" t="s">
        <v>60</v>
      </c>
      <c r="F8" s="58" t="s">
        <v>60</v>
      </c>
      <c r="G8" s="43" t="s">
        <v>61</v>
      </c>
    </row>
    <row r="9" spans="3:7" ht="12.75">
      <c r="C9" s="43" t="s">
        <v>57</v>
      </c>
      <c r="D9" s="58" t="s">
        <v>104</v>
      </c>
      <c r="E9" s="58" t="s">
        <v>120</v>
      </c>
      <c r="F9" s="58" t="s">
        <v>305</v>
      </c>
      <c r="G9" s="43" t="s">
        <v>205</v>
      </c>
    </row>
    <row r="10" spans="3:7" ht="12.75">
      <c r="C10" s="43"/>
      <c r="D10" s="58" t="s">
        <v>28</v>
      </c>
      <c r="E10" s="58" t="s">
        <v>28</v>
      </c>
      <c r="F10" s="58" t="s">
        <v>28</v>
      </c>
      <c r="G10" s="58" t="s">
        <v>28</v>
      </c>
    </row>
    <row r="11" spans="4:7" ht="12.75">
      <c r="D11" s="5"/>
      <c r="E11" s="5"/>
      <c r="F11" s="5"/>
      <c r="G11" s="5"/>
    </row>
    <row r="12" spans="1:7" ht="12.75">
      <c r="A12" s="1" t="s">
        <v>149</v>
      </c>
      <c r="D12" s="5"/>
      <c r="E12" s="5"/>
      <c r="F12" s="5"/>
      <c r="G12" s="5"/>
    </row>
    <row r="13" spans="1:6" ht="12.75">
      <c r="A13" s="1" t="s">
        <v>147</v>
      </c>
      <c r="D13" s="8"/>
      <c r="E13" s="8"/>
      <c r="F13" s="8"/>
    </row>
    <row r="14" spans="1:7" ht="12.75">
      <c r="A14" s="2" t="s">
        <v>13</v>
      </c>
      <c r="D14" s="3">
        <v>6287231</v>
      </c>
      <c r="E14" s="3">
        <v>6712693</v>
      </c>
      <c r="F14" s="42">
        <v>10945205</v>
      </c>
      <c r="G14" s="42">
        <v>11119357</v>
      </c>
    </row>
    <row r="15" spans="1:7" ht="12.75">
      <c r="A15" s="2" t="s">
        <v>148</v>
      </c>
      <c r="F15" s="42">
        <v>395800</v>
      </c>
      <c r="G15" s="42">
        <v>399750</v>
      </c>
    </row>
    <row r="16" spans="1:7" ht="12.75">
      <c r="A16" s="2" t="s">
        <v>165</v>
      </c>
      <c r="F16" s="42">
        <f>237078+3449113+3724043</f>
        <v>7410234</v>
      </c>
      <c r="G16" s="42">
        <v>3195231</v>
      </c>
    </row>
    <row r="17" spans="1:7" ht="12.75">
      <c r="A17" s="2" t="s">
        <v>291</v>
      </c>
      <c r="F17" s="42">
        <f>4404109+8115726+5629252</f>
        <v>18149087</v>
      </c>
      <c r="G17" s="42">
        <v>0</v>
      </c>
    </row>
    <row r="18" spans="1:7" ht="12.75">
      <c r="A18" s="2" t="s">
        <v>126</v>
      </c>
      <c r="D18" s="3">
        <v>139121</v>
      </c>
      <c r="E18" s="3">
        <v>139121</v>
      </c>
      <c r="F18" s="42">
        <f>1425987-152578</f>
        <v>1273409</v>
      </c>
      <c r="G18" s="42">
        <v>546482</v>
      </c>
    </row>
    <row r="19" spans="1:7" ht="12.75">
      <c r="A19" s="2" t="s">
        <v>55</v>
      </c>
      <c r="D19" s="3">
        <v>970000</v>
      </c>
      <c r="E19" s="3">
        <v>1000000</v>
      </c>
      <c r="F19" s="42">
        <v>1552000</v>
      </c>
      <c r="G19" s="42">
        <v>1371000</v>
      </c>
    </row>
    <row r="20" spans="6:7" ht="12.75">
      <c r="F20" s="59">
        <f>SUM(F14:F19)</f>
        <v>39725735</v>
      </c>
      <c r="G20" s="59">
        <f>SUM(G14:G19)</f>
        <v>16631820</v>
      </c>
    </row>
    <row r="21" spans="6:7" ht="12.75">
      <c r="F21" s="42"/>
      <c r="G21" s="42"/>
    </row>
    <row r="22" spans="1:7" ht="12.75">
      <c r="A22" s="1" t="s">
        <v>14</v>
      </c>
      <c r="F22" s="42"/>
      <c r="G22" s="42"/>
    </row>
    <row r="23" spans="1:7" ht="12.75">
      <c r="A23" s="2" t="s">
        <v>15</v>
      </c>
      <c r="D23" s="3">
        <v>2904663</v>
      </c>
      <c r="E23" s="3">
        <v>2168835</v>
      </c>
      <c r="F23" s="42">
        <v>5549163</v>
      </c>
      <c r="G23" s="42">
        <v>4829625</v>
      </c>
    </row>
    <row r="24" spans="1:7" ht="12.75">
      <c r="A24" s="2" t="s">
        <v>16</v>
      </c>
      <c r="D24" s="3">
        <f>14168190+58610575</f>
        <v>72778765</v>
      </c>
      <c r="E24" s="3">
        <f>3468537+66150885</f>
        <v>69619422</v>
      </c>
      <c r="F24" s="42">
        <v>97479340</v>
      </c>
      <c r="G24" s="42">
        <v>101684285</v>
      </c>
    </row>
    <row r="25" spans="1:7" ht="12.75">
      <c r="A25" s="2" t="s">
        <v>17</v>
      </c>
      <c r="D25" s="3">
        <v>1252119</v>
      </c>
      <c r="E25" s="3">
        <f>1136819+90000+181089</f>
        <v>1407908</v>
      </c>
      <c r="F25" s="42">
        <v>2503065</v>
      </c>
      <c r="G25" s="42">
        <v>4195478</v>
      </c>
    </row>
    <row r="26" spans="1:7" ht="12.75">
      <c r="A26" s="2" t="s">
        <v>125</v>
      </c>
      <c r="D26" s="3">
        <v>7708450</v>
      </c>
      <c r="E26" s="3">
        <v>7618246</v>
      </c>
      <c r="F26" s="42">
        <v>6208400</v>
      </c>
      <c r="G26" s="42">
        <v>6815888</v>
      </c>
    </row>
    <row r="27" spans="1:7" ht="12.75">
      <c r="A27" s="2" t="s">
        <v>18</v>
      </c>
      <c r="D27" s="3">
        <v>2463427</v>
      </c>
      <c r="E27" s="3">
        <v>19174435</v>
      </c>
      <c r="F27" s="62">
        <f>796925+2712578</f>
        <v>3509503</v>
      </c>
      <c r="G27" s="62">
        <v>4148718</v>
      </c>
    </row>
    <row r="28" spans="6:7" ht="12.75">
      <c r="F28" s="60">
        <f>SUM(F23:F27)</f>
        <v>115249471</v>
      </c>
      <c r="G28" s="60">
        <f>SUM(G23:G27)</f>
        <v>121673994</v>
      </c>
    </row>
    <row r="29" spans="1:7" ht="13.5" thickBot="1">
      <c r="A29" s="1" t="s">
        <v>152</v>
      </c>
      <c r="D29" s="9">
        <f>SUM(D23:D27)</f>
        <v>87107424</v>
      </c>
      <c r="E29" s="9">
        <f>SUM(E23:E27)</f>
        <v>99988846</v>
      </c>
      <c r="F29" s="63">
        <f>F20+F28</f>
        <v>154975206</v>
      </c>
      <c r="G29" s="63">
        <f>G20+G28</f>
        <v>138305814</v>
      </c>
    </row>
    <row r="30" spans="4:7" ht="13.5" thickTop="1">
      <c r="D30" s="11"/>
      <c r="E30" s="11"/>
      <c r="F30" s="60"/>
      <c r="G30" s="60"/>
    </row>
    <row r="31" spans="1:7" ht="12.75">
      <c r="A31" s="1" t="s">
        <v>150</v>
      </c>
      <c r="D31" s="11"/>
      <c r="E31" s="11"/>
      <c r="F31" s="60"/>
      <c r="G31" s="60"/>
    </row>
    <row r="32" spans="1:7" ht="12.75">
      <c r="A32" s="1" t="s">
        <v>189</v>
      </c>
      <c r="D32" s="11"/>
      <c r="E32" s="11"/>
      <c r="F32" s="60"/>
      <c r="G32" s="60"/>
    </row>
    <row r="33" spans="1:7" ht="12.75">
      <c r="A33" s="2" t="s">
        <v>24</v>
      </c>
      <c r="D33" s="3">
        <v>21254000</v>
      </c>
      <c r="E33" s="3">
        <v>28354000</v>
      </c>
      <c r="F33" s="42">
        <f>Equity!D47</f>
        <v>63490690</v>
      </c>
      <c r="G33" s="42">
        <v>28354000</v>
      </c>
    </row>
    <row r="34" spans="1:7" ht="12.75">
      <c r="A34" s="2" t="s">
        <v>122</v>
      </c>
      <c r="D34" s="3">
        <v>0</v>
      </c>
      <c r="E34" s="3">
        <v>6433824</v>
      </c>
      <c r="F34" s="42">
        <f>Equity!E47</f>
        <v>0</v>
      </c>
      <c r="G34" s="42">
        <v>6406222</v>
      </c>
    </row>
    <row r="35" spans="1:7" ht="12.75">
      <c r="A35" s="2" t="s">
        <v>162</v>
      </c>
      <c r="F35" s="42">
        <f>Equity!F47</f>
        <v>119229</v>
      </c>
      <c r="G35" s="42">
        <v>-51769</v>
      </c>
    </row>
    <row r="36" spans="1:7" ht="12.75">
      <c r="A36" s="2" t="s">
        <v>131</v>
      </c>
      <c r="D36" s="6">
        <v>434293</v>
      </c>
      <c r="E36" s="6">
        <v>3120474</v>
      </c>
      <c r="F36" s="62">
        <f>Equity!G47</f>
        <v>18497633</v>
      </c>
      <c r="G36" s="62">
        <v>26710304</v>
      </c>
    </row>
    <row r="37" spans="4:7" ht="12.75">
      <c r="D37" s="3">
        <f>SUM(D33:D36)</f>
        <v>21688293</v>
      </c>
      <c r="E37" s="3">
        <f>SUM(E33:E36)</f>
        <v>37908298</v>
      </c>
      <c r="F37" s="81">
        <f>SUM(F33:F36)</f>
        <v>82107552</v>
      </c>
      <c r="G37" s="81">
        <f>SUM(G33:G36)</f>
        <v>61418757</v>
      </c>
    </row>
    <row r="38" spans="1:7" ht="12.75">
      <c r="A38" s="1" t="s">
        <v>173</v>
      </c>
      <c r="F38" s="60">
        <f>Equity!I47</f>
        <v>940013</v>
      </c>
      <c r="G38" s="60">
        <v>1139138</v>
      </c>
    </row>
    <row r="39" spans="1:7" ht="12.75">
      <c r="A39" s="1" t="s">
        <v>174</v>
      </c>
      <c r="F39" s="59">
        <f>SUM(F37:F38)</f>
        <v>83047565</v>
      </c>
      <c r="G39" s="59">
        <f>SUM(G37:G38)</f>
        <v>62557895</v>
      </c>
    </row>
    <row r="40" spans="6:7" ht="12.75">
      <c r="F40" s="60"/>
      <c r="G40" s="60"/>
    </row>
    <row r="41" spans="1:7" ht="12.75">
      <c r="A41" s="1" t="s">
        <v>181</v>
      </c>
      <c r="F41" s="60"/>
      <c r="G41" s="60"/>
    </row>
    <row r="42" spans="1:7" ht="12.75">
      <c r="A42" s="2" t="s">
        <v>221</v>
      </c>
      <c r="F42" s="60">
        <v>112295</v>
      </c>
      <c r="G42" s="60">
        <v>107037</v>
      </c>
    </row>
    <row r="43" spans="1:7" ht="12.75">
      <c r="A43" s="2" t="s">
        <v>308</v>
      </c>
      <c r="F43" s="60">
        <v>2428</v>
      </c>
      <c r="G43" s="60">
        <v>0</v>
      </c>
    </row>
    <row r="44" spans="6:7" ht="12.75">
      <c r="F44" s="59">
        <f>SUM(F42:F43)</f>
        <v>114723</v>
      </c>
      <c r="G44" s="59">
        <f>SUM(G42:G43)</f>
        <v>107037</v>
      </c>
    </row>
    <row r="45" spans="6:7" ht="12.75">
      <c r="F45" s="60"/>
      <c r="G45" s="60"/>
    </row>
    <row r="46" spans="1:7" ht="12.75">
      <c r="A46" s="1" t="s">
        <v>19</v>
      </c>
      <c r="F46" s="42"/>
      <c r="G46" s="42"/>
    </row>
    <row r="47" spans="1:7" ht="12.75">
      <c r="A47" s="2" t="s">
        <v>20</v>
      </c>
      <c r="D47" s="3">
        <f>39708627+3055518</f>
        <v>42764145</v>
      </c>
      <c r="E47" s="3">
        <v>40880605</v>
      </c>
      <c r="F47" s="42">
        <f>43505986+5948740-280000</f>
        <v>49174726</v>
      </c>
      <c r="G47" s="42">
        <v>66216200</v>
      </c>
    </row>
    <row r="48" spans="1:7" ht="12.75">
      <c r="A48" s="2" t="s">
        <v>21</v>
      </c>
      <c r="D48" s="3">
        <f>8384266+1738663-75000</f>
        <v>10047929</v>
      </c>
      <c r="E48" s="3">
        <f>8495411+2979531+539058</f>
        <v>12014000</v>
      </c>
      <c r="F48" s="42">
        <v>11504093</v>
      </c>
      <c r="G48" s="42">
        <v>5364139</v>
      </c>
    </row>
    <row r="49" spans="1:7" ht="12.75">
      <c r="A49" s="2" t="s">
        <v>22</v>
      </c>
      <c r="C49" s="30">
        <v>24</v>
      </c>
      <c r="D49" s="3">
        <v>10905554</v>
      </c>
      <c r="E49" s="3">
        <v>8890984</v>
      </c>
      <c r="F49" s="42">
        <f>'Notes-B'!I297</f>
        <v>11134099</v>
      </c>
      <c r="G49" s="42">
        <v>3036543</v>
      </c>
    </row>
    <row r="50" spans="1:7" ht="12.75">
      <c r="A50" s="2" t="s">
        <v>23</v>
      </c>
      <c r="D50" s="3">
        <v>4737823</v>
      </c>
      <c r="E50" s="3">
        <v>3857702</v>
      </c>
      <c r="F50" s="62">
        <v>0</v>
      </c>
      <c r="G50" s="62">
        <v>1024000</v>
      </c>
    </row>
    <row r="51" spans="6:7" ht="12.75">
      <c r="F51" s="42">
        <f>SUM(F47:F50)</f>
        <v>71812918</v>
      </c>
      <c r="G51" s="42">
        <f>SUM(G47:G50)</f>
        <v>75640882</v>
      </c>
    </row>
    <row r="52" spans="1:7" ht="12.75">
      <c r="A52" s="1" t="s">
        <v>153</v>
      </c>
      <c r="D52" s="9">
        <f>SUM(D47:D50)</f>
        <v>68455451</v>
      </c>
      <c r="E52" s="9">
        <f>SUM(E47:E50)</f>
        <v>65643291</v>
      </c>
      <c r="F52" s="59">
        <f>F44+F51</f>
        <v>71927641</v>
      </c>
      <c r="G52" s="59">
        <f>G44+G51</f>
        <v>75747919</v>
      </c>
    </row>
    <row r="53" spans="1:7" ht="13.5" thickBot="1">
      <c r="A53" s="1" t="s">
        <v>151</v>
      </c>
      <c r="D53" s="7" t="e">
        <f>SUM(D14:D19)+#REF!</f>
        <v>#REF!</v>
      </c>
      <c r="E53" s="7" t="e">
        <f>SUM(E14:E19)+#REF!</f>
        <v>#REF!</v>
      </c>
      <c r="F53" s="61">
        <f>F39+F52</f>
        <v>154975206</v>
      </c>
      <c r="G53" s="61">
        <f>G39+G52</f>
        <v>138305814</v>
      </c>
    </row>
    <row r="54" spans="1:7" ht="13.5" thickTop="1">
      <c r="A54" s="1"/>
      <c r="D54" s="11"/>
      <c r="E54" s="11"/>
      <c r="F54" s="60"/>
      <c r="G54" s="60"/>
    </row>
    <row r="55" spans="4:7" ht="12.75">
      <c r="D55" s="11"/>
      <c r="E55" s="11"/>
      <c r="F55" s="60"/>
      <c r="G55" s="60"/>
    </row>
  </sheetData>
  <sheetProtection/>
  <printOptions horizontalCentered="1"/>
  <pageMargins left="0.5905511811023623" right="0.3937007874015748" top="1.1811023622047245" bottom="0.3937007874015748" header="0.5118110236220472" footer="0.5118110236220472"/>
  <pageSetup orientation="portrait" paperSize="9" scale="99" r:id="rId2"/>
  <drawing r:id="rId1"/>
</worksheet>
</file>

<file path=xl/worksheets/sheet4.xml><?xml version="1.0" encoding="utf-8"?>
<worksheet xmlns="http://schemas.openxmlformats.org/spreadsheetml/2006/main" xmlns:r="http://schemas.openxmlformats.org/officeDocument/2006/relationships">
  <dimension ref="A1:G56"/>
  <sheetViews>
    <sheetView zoomScalePageLayoutView="0" workbookViewId="0" topLeftCell="A16">
      <selection activeCell="B29" sqref="B29"/>
    </sheetView>
  </sheetViews>
  <sheetFormatPr defaultColWidth="9.140625" defaultRowHeight="12.75"/>
  <cols>
    <col min="1" max="1" width="9.140625" style="2" customWidth="1"/>
    <col min="2" max="2" width="44.421875" style="2" customWidth="1"/>
    <col min="3" max="3" width="9.421875" style="30" customWidth="1"/>
    <col min="4" max="4" width="9.28125" style="3" hidden="1" customWidth="1"/>
    <col min="5" max="5" width="15.421875" style="3" hidden="1" customWidth="1"/>
    <col min="6" max="6" width="16.28125" style="3" customWidth="1"/>
    <col min="7" max="7" width="15.140625" style="2" customWidth="1"/>
    <col min="8" max="16384" width="9.140625" style="2" customWidth="1"/>
  </cols>
  <sheetData>
    <row r="1" ht="12.75">
      <c r="A1" s="1" t="s">
        <v>0</v>
      </c>
    </row>
    <row r="2" ht="12.75">
      <c r="A2" s="2" t="s">
        <v>1</v>
      </c>
    </row>
    <row r="4" spans="1:6" s="1" customFormat="1" ht="12.75">
      <c r="A4" s="1" t="s">
        <v>12</v>
      </c>
      <c r="C4" s="43"/>
      <c r="D4" s="4"/>
      <c r="E4" s="4"/>
      <c r="F4" s="4"/>
    </row>
    <row r="5" spans="1:6" s="1" customFormat="1" ht="12.75">
      <c r="A5" s="1" t="s">
        <v>146</v>
      </c>
      <c r="C5" s="43"/>
      <c r="D5" s="4"/>
      <c r="E5" s="4"/>
      <c r="F5" s="4"/>
    </row>
    <row r="6" spans="1:7" s="1" customFormat="1" ht="12.75">
      <c r="A6" s="2" t="s">
        <v>2</v>
      </c>
      <c r="C6" s="43"/>
      <c r="D6" s="4"/>
      <c r="E6" s="4"/>
      <c r="F6" s="58"/>
      <c r="G6" s="43"/>
    </row>
    <row r="7" spans="4:7" ht="12.75">
      <c r="D7" s="5" t="s">
        <v>62</v>
      </c>
      <c r="E7" s="5" t="s">
        <v>62</v>
      </c>
      <c r="F7" s="5"/>
      <c r="G7" s="30" t="s">
        <v>130</v>
      </c>
    </row>
    <row r="8" spans="4:7" ht="12.75">
      <c r="D8" s="5" t="s">
        <v>60</v>
      </c>
      <c r="E8" s="5" t="s">
        <v>60</v>
      </c>
      <c r="F8" s="5" t="s">
        <v>60</v>
      </c>
      <c r="G8" s="30" t="s">
        <v>61</v>
      </c>
    </row>
    <row r="9" spans="3:7" ht="12.75">
      <c r="C9" s="30" t="s">
        <v>57</v>
      </c>
      <c r="D9" s="5" t="s">
        <v>104</v>
      </c>
      <c r="E9" s="5" t="s">
        <v>120</v>
      </c>
      <c r="F9" s="5" t="s">
        <v>145</v>
      </c>
      <c r="G9" s="30" t="s">
        <v>140</v>
      </c>
    </row>
    <row r="10" spans="4:7" ht="12.75">
      <c r="D10" s="5" t="s">
        <v>28</v>
      </c>
      <c r="E10" s="5" t="s">
        <v>28</v>
      </c>
      <c r="F10" s="5" t="s">
        <v>28</v>
      </c>
      <c r="G10" s="5" t="s">
        <v>28</v>
      </c>
    </row>
    <row r="11" spans="4:6" ht="12.75">
      <c r="D11" s="8"/>
      <c r="E11" s="8"/>
      <c r="F11" s="8"/>
    </row>
    <row r="12" spans="1:7" ht="12.75">
      <c r="A12" s="2" t="s">
        <v>13</v>
      </c>
      <c r="D12" s="3">
        <v>6287231</v>
      </c>
      <c r="E12" s="3">
        <v>6712693</v>
      </c>
      <c r="F12" s="42">
        <f>12591970-988533-444632</f>
        <v>11158805</v>
      </c>
      <c r="G12" s="42">
        <f>12848633-992914-479755</f>
        <v>11375964</v>
      </c>
    </row>
    <row r="13" spans="1:7" ht="12.75">
      <c r="A13" s="2" t="s">
        <v>148</v>
      </c>
      <c r="F13" s="42">
        <v>988533</v>
      </c>
      <c r="G13" s="42">
        <v>992914</v>
      </c>
    </row>
    <row r="14" spans="1:7" ht="12.75">
      <c r="A14" s="2" t="s">
        <v>164</v>
      </c>
      <c r="F14" s="42">
        <v>444632</v>
      </c>
      <c r="G14" s="42">
        <v>479755</v>
      </c>
    </row>
    <row r="15" spans="1:7" ht="12.75">
      <c r="A15" s="2" t="s">
        <v>126</v>
      </c>
      <c r="D15" s="3">
        <v>139121</v>
      </c>
      <c r="E15" s="3">
        <v>139121</v>
      </c>
      <c r="F15" s="42">
        <v>525045</v>
      </c>
      <c r="G15" s="42">
        <v>414149</v>
      </c>
    </row>
    <row r="16" spans="1:7" ht="12.75">
      <c r="A16" s="2" t="s">
        <v>144</v>
      </c>
      <c r="F16" s="42">
        <v>527919</v>
      </c>
      <c r="G16" s="42">
        <v>458179</v>
      </c>
    </row>
    <row r="17" spans="1:7" ht="12.75">
      <c r="A17" s="2" t="s">
        <v>55</v>
      </c>
      <c r="D17" s="3">
        <v>970000</v>
      </c>
      <c r="E17" s="3">
        <v>1000000</v>
      </c>
      <c r="F17" s="42">
        <v>1332000</v>
      </c>
      <c r="G17" s="42">
        <v>1341000</v>
      </c>
    </row>
    <row r="18" spans="6:7" ht="12.75">
      <c r="F18" s="42"/>
      <c r="G18" s="42"/>
    </row>
    <row r="19" spans="1:7" ht="12.75">
      <c r="A19" s="2" t="s">
        <v>14</v>
      </c>
      <c r="F19" s="42"/>
      <c r="G19" s="42"/>
    </row>
    <row r="20" spans="1:7" ht="12.75">
      <c r="A20" s="2" t="s">
        <v>15</v>
      </c>
      <c r="D20" s="3">
        <v>2904663</v>
      </c>
      <c r="E20" s="3">
        <v>2168835</v>
      </c>
      <c r="F20" s="42">
        <v>5407527</v>
      </c>
      <c r="G20" s="42">
        <v>5386059</v>
      </c>
    </row>
    <row r="21" spans="1:7" ht="12.75">
      <c r="A21" s="2" t="s">
        <v>16</v>
      </c>
      <c r="D21" s="3">
        <f>14168190+58610575</f>
        <v>72778765</v>
      </c>
      <c r="E21" s="3">
        <f>3468537+66150885</f>
        <v>69619422</v>
      </c>
      <c r="F21" s="42">
        <f>5445328+71782020</f>
        <v>77227348</v>
      </c>
      <c r="G21" s="42">
        <v>68274772</v>
      </c>
    </row>
    <row r="22" spans="1:7" ht="12.75">
      <c r="A22" s="2" t="s">
        <v>17</v>
      </c>
      <c r="D22" s="3">
        <v>1252119</v>
      </c>
      <c r="E22" s="3">
        <f>1136819+90000+181089</f>
        <v>1407908</v>
      </c>
      <c r="F22" s="42">
        <f>692786+465122</f>
        <v>1157908</v>
      </c>
      <c r="G22" s="42">
        <v>1656177</v>
      </c>
    </row>
    <row r="23" spans="1:7" ht="12.75">
      <c r="A23" s="2" t="s">
        <v>125</v>
      </c>
      <c r="D23" s="3">
        <v>7708450</v>
      </c>
      <c r="E23" s="3">
        <v>7618246</v>
      </c>
      <c r="F23" s="42">
        <v>5946546</v>
      </c>
      <c r="G23" s="42">
        <v>6112856</v>
      </c>
    </row>
    <row r="24" spans="1:7" ht="12.75">
      <c r="A24" s="2" t="s">
        <v>18</v>
      </c>
      <c r="D24" s="3">
        <v>2463427</v>
      </c>
      <c r="E24" s="3">
        <v>19174435</v>
      </c>
      <c r="F24" s="42">
        <v>6293643</v>
      </c>
      <c r="G24" s="42">
        <v>5243920</v>
      </c>
    </row>
    <row r="25" spans="4:7" ht="12.75">
      <c r="D25" s="9">
        <f>SUM(D20:D24)</f>
        <v>87107424</v>
      </c>
      <c r="E25" s="9">
        <f>SUM(E20:E24)</f>
        <v>99988846</v>
      </c>
      <c r="F25" s="59">
        <f>SUM(F20:F24)</f>
        <v>96032972</v>
      </c>
      <c r="G25" s="59">
        <f>SUM(G20:G24)</f>
        <v>86673784</v>
      </c>
    </row>
    <row r="26" spans="6:7" ht="12.75">
      <c r="F26" s="42"/>
      <c r="G26" s="42"/>
    </row>
    <row r="27" spans="1:7" ht="12.75">
      <c r="A27" s="2" t="s">
        <v>19</v>
      </c>
      <c r="F27" s="42"/>
      <c r="G27" s="42"/>
    </row>
    <row r="28" spans="1:7" ht="12.75">
      <c r="A28" s="2" t="s">
        <v>20</v>
      </c>
      <c r="D28" s="3">
        <f>39708627+3055518</f>
        <v>42764145</v>
      </c>
      <c r="E28" s="3">
        <v>40880605</v>
      </c>
      <c r="F28" s="42">
        <f>44610973+4586931</f>
        <v>49197904</v>
      </c>
      <c r="G28" s="42">
        <v>39835089</v>
      </c>
    </row>
    <row r="29" spans="1:7" ht="12.75">
      <c r="A29" s="2" t="s">
        <v>21</v>
      </c>
      <c r="D29" s="3">
        <f>8384266+1738663-75000</f>
        <v>10047929</v>
      </c>
      <c r="E29" s="3">
        <f>8495411+2979531+539058</f>
        <v>12014000</v>
      </c>
      <c r="F29" s="42">
        <v>3909210</v>
      </c>
      <c r="G29" s="42">
        <v>4658728</v>
      </c>
    </row>
    <row r="30" spans="1:7" ht="12.75">
      <c r="A30" s="2" t="s">
        <v>22</v>
      </c>
      <c r="C30" s="30">
        <v>25</v>
      </c>
      <c r="D30" s="3">
        <v>10905554</v>
      </c>
      <c r="E30" s="3">
        <v>8890984</v>
      </c>
      <c r="F30" s="42">
        <v>1703000</v>
      </c>
      <c r="G30" s="42">
        <v>3108818</v>
      </c>
    </row>
    <row r="31" spans="1:7" ht="12.75">
      <c r="A31" s="2" t="s">
        <v>23</v>
      </c>
      <c r="D31" s="3">
        <v>4737823</v>
      </c>
      <c r="E31" s="3">
        <v>3857702</v>
      </c>
      <c r="F31" s="42">
        <v>1373461</v>
      </c>
      <c r="G31" s="42">
        <v>1181000</v>
      </c>
    </row>
    <row r="32" spans="4:7" ht="12.75">
      <c r="D32" s="9">
        <f>SUM(D28:D31)</f>
        <v>68455451</v>
      </c>
      <c r="E32" s="9">
        <f>SUM(E28:E31)</f>
        <v>65643291</v>
      </c>
      <c r="F32" s="59">
        <f>SUM(F28:F31)</f>
        <v>56183575</v>
      </c>
      <c r="G32" s="59">
        <f>SUM(G28:G31)</f>
        <v>48783635</v>
      </c>
    </row>
    <row r="33" spans="1:7" ht="12.75">
      <c r="A33" s="2" t="s">
        <v>158</v>
      </c>
      <c r="D33" s="9">
        <f>D25-D32</f>
        <v>18651973</v>
      </c>
      <c r="E33" s="9">
        <f>E25-E32</f>
        <v>34345555</v>
      </c>
      <c r="F33" s="59">
        <f>F25-F32</f>
        <v>39849397</v>
      </c>
      <c r="G33" s="59">
        <f>G25-G32</f>
        <v>37890149</v>
      </c>
    </row>
    <row r="34" spans="4:7" ht="12.75">
      <c r="D34" s="11"/>
      <c r="E34" s="11"/>
      <c r="F34" s="60"/>
      <c r="G34" s="60"/>
    </row>
    <row r="35" spans="4:7" ht="13.5" thickBot="1">
      <c r="D35" s="7">
        <f>SUM(D12:D17)+D33</f>
        <v>26048325</v>
      </c>
      <c r="E35" s="7">
        <f>SUM(E12:E17)+E33</f>
        <v>42197369</v>
      </c>
      <c r="F35" s="61">
        <f>SUM(F12:F17)+F33</f>
        <v>54826331</v>
      </c>
      <c r="G35" s="61">
        <f>SUM(G12:G17)+G33</f>
        <v>52952110</v>
      </c>
    </row>
    <row r="36" spans="6:7" ht="13.5" thickTop="1">
      <c r="F36" s="42"/>
      <c r="G36" s="42"/>
    </row>
    <row r="37" spans="1:7" ht="12.75">
      <c r="A37" s="2" t="s">
        <v>159</v>
      </c>
      <c r="F37" s="42"/>
      <c r="G37" s="42"/>
    </row>
    <row r="38" spans="1:7" ht="12.75">
      <c r="A38" s="2" t="s">
        <v>24</v>
      </c>
      <c r="D38" s="3">
        <v>21254000</v>
      </c>
      <c r="E38" s="3">
        <v>28354000</v>
      </c>
      <c r="F38" s="42">
        <v>28354000</v>
      </c>
      <c r="G38" s="42">
        <v>28354000</v>
      </c>
    </row>
    <row r="39" spans="1:7" ht="12.75">
      <c r="A39" s="2" t="s">
        <v>122</v>
      </c>
      <c r="D39" s="3">
        <v>0</v>
      </c>
      <c r="E39" s="3">
        <v>6433824</v>
      </c>
      <c r="F39" s="42">
        <v>6406222</v>
      </c>
      <c r="G39" s="42">
        <v>6406222</v>
      </c>
    </row>
    <row r="40" spans="1:7" ht="12.75">
      <c r="A40" s="2" t="s">
        <v>162</v>
      </c>
      <c r="F40" s="42">
        <v>-85789</v>
      </c>
      <c r="G40" s="42">
        <v>83729</v>
      </c>
    </row>
    <row r="41" spans="1:7" ht="12.75">
      <c r="A41" s="2" t="s">
        <v>131</v>
      </c>
      <c r="D41" s="6">
        <v>434293</v>
      </c>
      <c r="E41" s="6">
        <v>3120474</v>
      </c>
      <c r="F41" s="62">
        <v>20151898</v>
      </c>
      <c r="G41" s="62">
        <v>18108159</v>
      </c>
    </row>
    <row r="42" spans="1:7" ht="12.75">
      <c r="A42" s="2" t="s">
        <v>135</v>
      </c>
      <c r="D42" s="3">
        <f>SUM(D38:D41)</f>
        <v>21688293</v>
      </c>
      <c r="E42" s="3">
        <f>SUM(E38:E41)</f>
        <v>37908298</v>
      </c>
      <c r="F42" s="42">
        <f>SUM(F38:F41)</f>
        <v>54826331</v>
      </c>
      <c r="G42" s="42">
        <f>SUM(G38:G41)</f>
        <v>52952110</v>
      </c>
    </row>
    <row r="43" spans="6:7" ht="13.5" thickBot="1">
      <c r="F43" s="63">
        <f>SUM(F42:F42)</f>
        <v>54826331</v>
      </c>
      <c r="G43" s="63">
        <f>SUM(G42:G42)</f>
        <v>52952110</v>
      </c>
    </row>
    <row r="44" spans="6:7" ht="13.5" thickTop="1">
      <c r="F44" s="42"/>
      <c r="G44" s="42"/>
    </row>
    <row r="45" spans="1:7" ht="12.75">
      <c r="A45" s="24"/>
      <c r="B45" s="24"/>
      <c r="C45" s="35"/>
      <c r="D45" s="11"/>
      <c r="E45" s="11"/>
      <c r="F45" s="60">
        <f>F35-F43</f>
        <v>0</v>
      </c>
      <c r="G45" s="60">
        <f>G35-G43</f>
        <v>0</v>
      </c>
    </row>
    <row r="46" spans="1:7" ht="12.75">
      <c r="A46" s="24"/>
      <c r="B46" s="24"/>
      <c r="C46" s="35"/>
      <c r="D46" s="11"/>
      <c r="E46" s="11"/>
      <c r="F46" s="60"/>
      <c r="G46" s="60"/>
    </row>
    <row r="47" spans="1:7" ht="12.75" hidden="1">
      <c r="A47" s="24"/>
      <c r="B47" s="24"/>
      <c r="C47" s="35"/>
      <c r="D47" s="11"/>
      <c r="E47" s="11"/>
      <c r="F47" s="60"/>
      <c r="G47" s="60"/>
    </row>
    <row r="48" spans="1:7" ht="12.75">
      <c r="A48" s="24"/>
      <c r="B48" s="24"/>
      <c r="C48" s="35"/>
      <c r="D48" s="11"/>
      <c r="E48" s="11"/>
      <c r="F48" s="60"/>
      <c r="G48" s="60"/>
    </row>
    <row r="49" spans="1:7" ht="12.75">
      <c r="A49" s="24"/>
      <c r="B49" s="24"/>
      <c r="C49" s="35"/>
      <c r="D49" s="11"/>
      <c r="E49" s="11"/>
      <c r="F49" s="60"/>
      <c r="G49" s="60"/>
    </row>
    <row r="50" spans="4:7" ht="12.75">
      <c r="D50" s="11"/>
      <c r="E50" s="11"/>
      <c r="F50" s="77"/>
      <c r="G50" s="11"/>
    </row>
    <row r="51" spans="4:7" ht="12.75">
      <c r="D51" s="11"/>
      <c r="E51" s="11"/>
      <c r="F51" s="11"/>
      <c r="G51" s="11"/>
    </row>
    <row r="52" spans="4:7" ht="12.75">
      <c r="D52" s="11"/>
      <c r="E52" s="11"/>
      <c r="F52" s="11"/>
      <c r="G52" s="11"/>
    </row>
    <row r="53" spans="4:7" ht="12.75">
      <c r="D53" s="11"/>
      <c r="E53" s="11"/>
      <c r="F53" s="11"/>
      <c r="G53" s="11"/>
    </row>
    <row r="54" spans="4:7" ht="12.75">
      <c r="D54" s="11"/>
      <c r="E54" s="11"/>
      <c r="F54" s="11"/>
      <c r="G54" s="11"/>
    </row>
    <row r="55" spans="4:6" ht="12.75">
      <c r="D55" s="11"/>
      <c r="E55" s="11"/>
      <c r="F55" s="11"/>
    </row>
    <row r="56" spans="4:6" ht="12.75">
      <c r="D56" s="11"/>
      <c r="E56" s="11"/>
      <c r="F56" s="11"/>
    </row>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J49"/>
  <sheetViews>
    <sheetView view="pageBreakPreview" zoomScaleSheetLayoutView="100" zoomScalePageLayoutView="0" workbookViewId="0" topLeftCell="A16">
      <selection activeCell="L28" sqref="L28"/>
    </sheetView>
  </sheetViews>
  <sheetFormatPr defaultColWidth="9.140625" defaultRowHeight="12.75"/>
  <cols>
    <col min="1" max="1" width="2.140625" style="0" customWidth="1"/>
    <col min="2" max="2" width="32.421875" style="0" bestFit="1" customWidth="1"/>
    <col min="3" max="3" width="1.57421875" style="0" customWidth="1"/>
    <col min="4" max="4" width="11.28125" style="12" bestFit="1" customWidth="1"/>
    <col min="5" max="5" width="11.8515625" style="12" bestFit="1" customWidth="1"/>
    <col min="6" max="6" width="11.140625" style="12" bestFit="1" customWidth="1"/>
    <col min="7" max="8" width="11.8515625" style="0" bestFit="1" customWidth="1"/>
    <col min="9" max="9" width="10.28125" style="0" bestFit="1" customWidth="1"/>
    <col min="10" max="10" width="11.8515625" style="0" bestFit="1" customWidth="1"/>
  </cols>
  <sheetData>
    <row r="1" spans="1:6" s="2" customFormat="1" ht="12.75">
      <c r="A1" s="1" t="s">
        <v>0</v>
      </c>
      <c r="D1" s="3"/>
      <c r="E1" s="3"/>
      <c r="F1" s="3"/>
    </row>
    <row r="2" spans="1:6" s="2" customFormat="1" ht="12.75">
      <c r="A2" s="2" t="s">
        <v>1</v>
      </c>
      <c r="D2" s="3"/>
      <c r="E2" s="3"/>
      <c r="F2" s="3"/>
    </row>
    <row r="3" spans="4:6" s="2" customFormat="1" ht="12.75">
      <c r="D3" s="3"/>
      <c r="E3" s="3"/>
      <c r="F3" s="3"/>
    </row>
    <row r="4" spans="1:6" s="1" customFormat="1" ht="12.75">
      <c r="A4" s="1" t="s">
        <v>25</v>
      </c>
      <c r="D4" s="4"/>
      <c r="E4" s="4"/>
      <c r="F4" s="4"/>
    </row>
    <row r="5" spans="1:6" s="1" customFormat="1" ht="12.75">
      <c r="A5" s="1" t="s">
        <v>309</v>
      </c>
      <c r="D5" s="4"/>
      <c r="E5" s="4"/>
      <c r="F5" s="4"/>
    </row>
    <row r="6" spans="1:6" s="2" customFormat="1" ht="12.75">
      <c r="A6" s="2" t="s">
        <v>2</v>
      </c>
      <c r="D6" s="3"/>
      <c r="E6" s="3"/>
      <c r="F6" s="3"/>
    </row>
    <row r="7" spans="4:6" s="2" customFormat="1" ht="12.75">
      <c r="D7" s="3"/>
      <c r="E7" s="3"/>
      <c r="F7" s="3"/>
    </row>
    <row r="8" spans="2:8" s="2" customFormat="1" ht="12.75">
      <c r="B8" s="38"/>
      <c r="C8" s="38"/>
      <c r="D8" s="103"/>
      <c r="E8" s="103"/>
      <c r="F8" s="103"/>
      <c r="G8" s="38"/>
      <c r="H8" s="38"/>
    </row>
    <row r="9" spans="2:10" s="2" customFormat="1" ht="12.75">
      <c r="B9" s="38"/>
      <c r="C9" s="38"/>
      <c r="D9" s="203" t="s">
        <v>194</v>
      </c>
      <c r="E9" s="203"/>
      <c r="F9" s="203"/>
      <c r="G9" s="203"/>
      <c r="H9" s="203"/>
      <c r="I9" s="43" t="s">
        <v>195</v>
      </c>
      <c r="J9" s="43" t="s">
        <v>197</v>
      </c>
    </row>
    <row r="10" spans="2:10" ht="12.75">
      <c r="B10" s="104"/>
      <c r="C10" s="104"/>
      <c r="D10" s="105"/>
      <c r="E10" s="105"/>
      <c r="F10" s="105"/>
      <c r="G10" s="104"/>
      <c r="H10" s="104"/>
      <c r="I10" s="43" t="s">
        <v>196</v>
      </c>
      <c r="J10" s="43" t="s">
        <v>198</v>
      </c>
    </row>
    <row r="11" spans="4:8" ht="12.75">
      <c r="D11" s="58" t="s">
        <v>26</v>
      </c>
      <c r="E11" s="58" t="s">
        <v>26</v>
      </c>
      <c r="F11" s="58" t="s">
        <v>161</v>
      </c>
      <c r="G11" s="43" t="s">
        <v>191</v>
      </c>
      <c r="H11" s="43"/>
    </row>
    <row r="12" spans="3:8" ht="12.75">
      <c r="C12" s="13"/>
      <c r="D12" s="58" t="s">
        <v>100</v>
      </c>
      <c r="E12" s="58" t="s">
        <v>103</v>
      </c>
      <c r="F12" s="58" t="s">
        <v>141</v>
      </c>
      <c r="G12" s="43" t="s">
        <v>190</v>
      </c>
      <c r="H12" s="43" t="s">
        <v>27</v>
      </c>
    </row>
    <row r="13" spans="4:10" ht="12.75">
      <c r="D13" s="58" t="s">
        <v>28</v>
      </c>
      <c r="E13" s="58" t="s">
        <v>28</v>
      </c>
      <c r="F13" s="58" t="s">
        <v>28</v>
      </c>
      <c r="G13" s="43" t="s">
        <v>28</v>
      </c>
      <c r="H13" s="43" t="s">
        <v>28</v>
      </c>
      <c r="I13" s="43" t="s">
        <v>28</v>
      </c>
      <c r="J13" s="43" t="s">
        <v>28</v>
      </c>
    </row>
    <row r="15" spans="1:10" ht="12.75">
      <c r="A15" t="s">
        <v>160</v>
      </c>
      <c r="D15" s="12">
        <v>28354000</v>
      </c>
      <c r="E15" s="12">
        <v>6406222</v>
      </c>
      <c r="F15" s="12">
        <v>83729</v>
      </c>
      <c r="G15" s="12">
        <v>18108159</v>
      </c>
      <c r="H15" s="14">
        <f>SUM(D15:G15)</f>
        <v>52952110</v>
      </c>
      <c r="I15" s="12">
        <v>0</v>
      </c>
      <c r="J15" s="14">
        <f>H15+I15</f>
        <v>52952110</v>
      </c>
    </row>
    <row r="16" spans="7:8" ht="12.75">
      <c r="G16" s="12"/>
      <c r="H16" s="14"/>
    </row>
    <row r="17" spans="1:10" ht="12.75">
      <c r="A17" t="s">
        <v>142</v>
      </c>
      <c r="D17" s="12">
        <v>0</v>
      </c>
      <c r="E17" s="12">
        <v>0</v>
      </c>
      <c r="F17" s="12">
        <v>-16449</v>
      </c>
      <c r="G17" s="12">
        <v>0</v>
      </c>
      <c r="H17" s="14">
        <f>SUM(D17:G17)</f>
        <v>-16449</v>
      </c>
      <c r="I17" s="12">
        <v>0</v>
      </c>
      <c r="J17" s="14">
        <f>H17+I17</f>
        <v>-16449</v>
      </c>
    </row>
    <row r="18" spans="7:10" ht="12.75">
      <c r="G18" s="12"/>
      <c r="H18" s="14"/>
      <c r="I18" s="12"/>
      <c r="J18" s="14"/>
    </row>
    <row r="19" spans="1:10" ht="12.75">
      <c r="A19" t="s">
        <v>238</v>
      </c>
      <c r="G19" s="12"/>
      <c r="H19" s="14"/>
      <c r="I19" s="12"/>
      <c r="J19" s="14"/>
    </row>
    <row r="20" spans="2:10" ht="12.75">
      <c r="B20" t="s">
        <v>239</v>
      </c>
      <c r="D20" s="12">
        <v>0</v>
      </c>
      <c r="E20" s="12">
        <v>0</v>
      </c>
      <c r="F20" s="12">
        <v>0</v>
      </c>
      <c r="G20" s="12">
        <v>0</v>
      </c>
      <c r="H20" s="14">
        <f>SUM(D20:G20)</f>
        <v>0</v>
      </c>
      <c r="I20" s="12">
        <v>122500</v>
      </c>
      <c r="J20" s="14">
        <f>H20+I20</f>
        <v>122500</v>
      </c>
    </row>
    <row r="21" spans="7:10" ht="12.75">
      <c r="G21" s="12"/>
      <c r="H21" s="14"/>
      <c r="I21" s="12"/>
      <c r="J21" s="14"/>
    </row>
    <row r="22" spans="1:10" ht="12.75">
      <c r="A22" t="s">
        <v>222</v>
      </c>
      <c r="D22" s="12">
        <v>0</v>
      </c>
      <c r="E22" s="12">
        <v>0</v>
      </c>
      <c r="F22" s="12">
        <v>0</v>
      </c>
      <c r="G22" s="3">
        <f>6506766-339405</f>
        <v>6167361</v>
      </c>
      <c r="H22" s="14">
        <f>SUM(D22:G22)</f>
        <v>6167361</v>
      </c>
      <c r="I22" s="12">
        <v>-80872</v>
      </c>
      <c r="J22" s="14">
        <f>H22+I22</f>
        <v>6086489</v>
      </c>
    </row>
    <row r="23" spans="7:10" ht="12.75">
      <c r="G23" s="3"/>
      <c r="H23" s="14"/>
      <c r="I23" s="12"/>
      <c r="J23" s="14"/>
    </row>
    <row r="24" spans="1:10" ht="12.75">
      <c r="A24" t="s">
        <v>327</v>
      </c>
      <c r="D24" s="12">
        <v>0</v>
      </c>
      <c r="E24" s="12">
        <v>0</v>
      </c>
      <c r="F24" s="12">
        <v>0</v>
      </c>
      <c r="G24" s="3">
        <v>-612447</v>
      </c>
      <c r="H24" s="14">
        <f>SUM(D24:G24)</f>
        <v>-612447</v>
      </c>
      <c r="I24" s="12">
        <v>0</v>
      </c>
      <c r="J24" s="14">
        <f>H24+I24</f>
        <v>-612447</v>
      </c>
    </row>
    <row r="25" ht="12.75">
      <c r="G25" s="12"/>
    </row>
    <row r="26" spans="1:10" ht="13.5" thickBot="1">
      <c r="A26" t="s">
        <v>311</v>
      </c>
      <c r="D26" s="15">
        <f aca="true" t="shared" si="0" ref="D26:J26">SUM(D15:D25)</f>
        <v>28354000</v>
      </c>
      <c r="E26" s="15">
        <f t="shared" si="0"/>
        <v>6406222</v>
      </c>
      <c r="F26" s="15">
        <f t="shared" si="0"/>
        <v>67280</v>
      </c>
      <c r="G26" s="15">
        <f t="shared" si="0"/>
        <v>23663073</v>
      </c>
      <c r="H26" s="15">
        <f t="shared" si="0"/>
        <v>58490575</v>
      </c>
      <c r="I26" s="106">
        <f t="shared" si="0"/>
        <v>41628</v>
      </c>
      <c r="J26" s="106">
        <f t="shared" si="0"/>
        <v>58532203</v>
      </c>
    </row>
    <row r="27" spans="4:8" ht="13.5" thickTop="1">
      <c r="D27" s="75"/>
      <c r="E27" s="75"/>
      <c r="F27" s="75"/>
      <c r="G27" s="75"/>
      <c r="H27" s="75"/>
    </row>
    <row r="28" spans="4:8" ht="12.75">
      <c r="D28" s="75"/>
      <c r="E28" s="75"/>
      <c r="F28" s="75"/>
      <c r="G28" s="75"/>
      <c r="H28" s="75"/>
    </row>
    <row r="30" spans="1:10" ht="12.75">
      <c r="A30" t="s">
        <v>213</v>
      </c>
      <c r="D30" s="12">
        <v>28354000</v>
      </c>
      <c r="E30" s="12">
        <v>6406222</v>
      </c>
      <c r="F30" s="12">
        <v>-51769</v>
      </c>
      <c r="G30" s="12">
        <v>26710304</v>
      </c>
      <c r="H30" s="14">
        <f>SUM(D30:G30)</f>
        <v>61418757</v>
      </c>
      <c r="I30" s="12">
        <v>1139138</v>
      </c>
      <c r="J30" s="14">
        <f>H30+I30</f>
        <v>62557895</v>
      </c>
    </row>
    <row r="31" spans="7:10" ht="12.75">
      <c r="G31" s="12"/>
      <c r="H31" s="14"/>
      <c r="I31" s="12"/>
      <c r="J31" s="14"/>
    </row>
    <row r="32" spans="1:10" ht="12.75">
      <c r="A32" t="s">
        <v>297</v>
      </c>
      <c r="G32" s="12"/>
      <c r="H32" s="14"/>
      <c r="I32" s="12"/>
      <c r="J32" s="14"/>
    </row>
    <row r="33" spans="2:10" ht="12.75">
      <c r="B33" t="s">
        <v>298</v>
      </c>
      <c r="D33" s="12">
        <v>1225000</v>
      </c>
      <c r="E33" s="12">
        <v>3920000</v>
      </c>
      <c r="F33" s="12">
        <v>0</v>
      </c>
      <c r="G33" s="12">
        <v>0</v>
      </c>
      <c r="H33" s="14">
        <f>SUM(D33:G33)</f>
        <v>5145000</v>
      </c>
      <c r="I33" s="12">
        <v>0</v>
      </c>
      <c r="J33" s="14">
        <f>H33+I33</f>
        <v>5145000</v>
      </c>
    </row>
    <row r="34" spans="2:10" ht="12.75">
      <c r="B34" t="s">
        <v>299</v>
      </c>
      <c r="G34" s="12"/>
      <c r="H34" s="14"/>
      <c r="I34" s="12"/>
      <c r="J34" s="14"/>
    </row>
    <row r="35" spans="2:10" ht="12.75">
      <c r="B35" t="s">
        <v>310</v>
      </c>
      <c r="D35" s="12">
        <f>2304147+2304147</f>
        <v>4608294</v>
      </c>
      <c r="E35" s="12">
        <f>4608295+4608295</f>
        <v>9216590</v>
      </c>
      <c r="F35" s="12">
        <v>0</v>
      </c>
      <c r="G35" s="12">
        <v>0</v>
      </c>
      <c r="H35" s="14">
        <f>SUM(D35:G35)</f>
        <v>13824884</v>
      </c>
      <c r="I35" s="12">
        <v>0</v>
      </c>
      <c r="J35" s="14">
        <f>H35+I35</f>
        <v>13824884</v>
      </c>
    </row>
    <row r="36" spans="2:10" ht="12.75">
      <c r="B36" t="s">
        <v>328</v>
      </c>
      <c r="D36" s="12">
        <v>29303396</v>
      </c>
      <c r="E36" s="12">
        <v>-18706151</v>
      </c>
      <c r="F36" s="12">
        <v>0</v>
      </c>
      <c r="G36" s="12">
        <v>-10597245</v>
      </c>
      <c r="H36" s="14">
        <f>SUM(D36:G36)</f>
        <v>0</v>
      </c>
      <c r="I36" s="12">
        <v>0</v>
      </c>
      <c r="J36" s="14">
        <f>H36+I36</f>
        <v>0</v>
      </c>
    </row>
    <row r="37" spans="7:10" ht="12.75">
      <c r="G37" s="12"/>
      <c r="H37" s="14"/>
      <c r="I37" s="12"/>
      <c r="J37" s="14"/>
    </row>
    <row r="38" spans="1:10" ht="12.75">
      <c r="A38" t="s">
        <v>302</v>
      </c>
      <c r="D38" s="12">
        <v>0</v>
      </c>
      <c r="E38" s="12">
        <v>-836661</v>
      </c>
      <c r="F38" s="12">
        <v>0</v>
      </c>
      <c r="G38" s="12">
        <v>0</v>
      </c>
      <c r="H38" s="14">
        <f>SUM(D38:G38)</f>
        <v>-836661</v>
      </c>
      <c r="I38" s="12">
        <v>0</v>
      </c>
      <c r="J38" s="14">
        <f>H38+I38</f>
        <v>-836661</v>
      </c>
    </row>
    <row r="39" spans="7:8" ht="12.75">
      <c r="G39" s="12"/>
      <c r="H39" s="14"/>
    </row>
    <row r="40" spans="1:10" ht="12.75">
      <c r="A40" t="s">
        <v>142</v>
      </c>
      <c r="D40" s="12">
        <v>0</v>
      </c>
      <c r="E40" s="12">
        <v>0</v>
      </c>
      <c r="F40" s="12">
        <v>170998</v>
      </c>
      <c r="G40" s="12">
        <v>0</v>
      </c>
      <c r="H40" s="14">
        <f>SUM(D40:G40)</f>
        <v>170998</v>
      </c>
      <c r="I40" s="12">
        <v>19942</v>
      </c>
      <c r="J40" s="14">
        <f>H40+I40</f>
        <v>190940</v>
      </c>
    </row>
    <row r="41" spans="7:10" ht="12.75">
      <c r="G41" s="12"/>
      <c r="H41" s="14"/>
      <c r="I41" s="12"/>
      <c r="J41" s="14"/>
    </row>
    <row r="42" spans="1:10" ht="12.75">
      <c r="A42" t="s">
        <v>238</v>
      </c>
      <c r="G42" s="12"/>
      <c r="H42" s="14"/>
      <c r="I42" s="12"/>
      <c r="J42" s="14"/>
    </row>
    <row r="43" spans="2:10" ht="12.75">
      <c r="B43" t="s">
        <v>303</v>
      </c>
      <c r="D43" s="12">
        <v>0</v>
      </c>
      <c r="E43" s="12">
        <v>0</v>
      </c>
      <c r="F43" s="12">
        <v>0</v>
      </c>
      <c r="G43" s="12">
        <v>0</v>
      </c>
      <c r="H43" s="14">
        <f>SUM(D43:G43)</f>
        <v>0</v>
      </c>
      <c r="I43" s="12">
        <f>192567</f>
        <v>192567</v>
      </c>
      <c r="J43" s="14">
        <f>H43+I43</f>
        <v>192567</v>
      </c>
    </row>
    <row r="44" spans="7:10" ht="12.75">
      <c r="G44" s="12"/>
      <c r="H44" s="14"/>
      <c r="I44" s="12"/>
      <c r="J44" s="14"/>
    </row>
    <row r="45" spans="1:10" ht="12.75">
      <c r="A45" t="s">
        <v>222</v>
      </c>
      <c r="D45" s="12">
        <v>0</v>
      </c>
      <c r="E45" s="12">
        <v>0</v>
      </c>
      <c r="F45" s="12">
        <v>0</v>
      </c>
      <c r="G45" s="3">
        <f>PL!G40</f>
        <v>2384574</v>
      </c>
      <c r="H45" s="14">
        <f>SUM(D45:G45)</f>
        <v>2384574</v>
      </c>
      <c r="I45" s="12">
        <f>PL!G42</f>
        <v>-411634</v>
      </c>
      <c r="J45" s="14">
        <f>H45+I45</f>
        <v>1972940</v>
      </c>
    </row>
    <row r="46" spans="7:8" ht="12.75">
      <c r="G46" s="3"/>
      <c r="H46" s="14"/>
    </row>
    <row r="47" spans="1:10" ht="13.5" thickBot="1">
      <c r="A47" t="s">
        <v>318</v>
      </c>
      <c r="D47" s="15">
        <f aca="true" t="shared" si="1" ref="D47:J47">SUM(D30:D46)</f>
        <v>63490690</v>
      </c>
      <c r="E47" s="15">
        <f t="shared" si="1"/>
        <v>0</v>
      </c>
      <c r="F47" s="15">
        <f t="shared" si="1"/>
        <v>119229</v>
      </c>
      <c r="G47" s="15">
        <f t="shared" si="1"/>
        <v>18497633</v>
      </c>
      <c r="H47" s="15">
        <f t="shared" si="1"/>
        <v>82107552</v>
      </c>
      <c r="I47" s="10">
        <f t="shared" si="1"/>
        <v>940013</v>
      </c>
      <c r="J47" s="15">
        <f t="shared" si="1"/>
        <v>83047565</v>
      </c>
    </row>
    <row r="48" ht="13.5" thickTop="1"/>
    <row r="49" ht="12.75">
      <c r="I49" s="14"/>
    </row>
  </sheetData>
  <sheetProtection/>
  <mergeCells count="1">
    <mergeCell ref="D9:H9"/>
  </mergeCells>
  <printOptions horizontalCentered="1"/>
  <pageMargins left="0.5511811023622047" right="0.3937007874015748" top="1.1811023622047245" bottom="0.3937007874015748" header="0.5118110236220472" footer="0.5118110236220472"/>
  <pageSetup orientation="portrait" paperSize="9" scale="82" r:id="rId2"/>
  <drawing r:id="rId1"/>
</worksheet>
</file>

<file path=xl/worksheets/sheet6.xml><?xml version="1.0" encoding="utf-8"?>
<worksheet xmlns="http://schemas.openxmlformats.org/spreadsheetml/2006/main" xmlns:r="http://schemas.openxmlformats.org/officeDocument/2006/relationships">
  <dimension ref="A1:I38"/>
  <sheetViews>
    <sheetView view="pageBreakPreview" zoomScaleSheetLayoutView="100" zoomScalePageLayoutView="0" workbookViewId="0" topLeftCell="A1">
      <selection activeCell="B23" sqref="B23"/>
    </sheetView>
  </sheetViews>
  <sheetFormatPr defaultColWidth="9.140625" defaultRowHeight="12.75"/>
  <cols>
    <col min="1" max="1" width="9.140625" style="2" customWidth="1"/>
    <col min="2" max="2" width="52.00390625" style="2" customWidth="1"/>
    <col min="3" max="3" width="13.7109375" style="3" hidden="1" customWidth="1"/>
    <col min="4" max="4" width="2.00390625" style="3" hidden="1" customWidth="1"/>
    <col min="5" max="5" width="13.7109375" style="3" hidden="1" customWidth="1"/>
    <col min="6" max="6" width="2.00390625" style="3" hidden="1" customWidth="1"/>
    <col min="7" max="7" width="15.57421875" style="3" customWidth="1"/>
    <col min="8" max="8" width="2.00390625" style="3" customWidth="1"/>
    <col min="9" max="9" width="15.28125" style="3" customWidth="1"/>
    <col min="10" max="16384" width="9.140625" style="2" customWidth="1"/>
  </cols>
  <sheetData>
    <row r="1" ht="12.75">
      <c r="A1" s="1" t="s">
        <v>0</v>
      </c>
    </row>
    <row r="2" ht="12.75">
      <c r="A2" s="2" t="s">
        <v>1</v>
      </c>
    </row>
    <row r="4" spans="1:9" s="1" customFormat="1" ht="12.75">
      <c r="A4" s="1" t="s">
        <v>319</v>
      </c>
      <c r="C4" s="4"/>
      <c r="D4" s="4"/>
      <c r="E4" s="4"/>
      <c r="F4" s="4"/>
      <c r="G4" s="4"/>
      <c r="H4" s="4"/>
      <c r="I4" s="4"/>
    </row>
    <row r="5" spans="1:9" s="1" customFormat="1" ht="12.75">
      <c r="A5" s="1" t="s">
        <v>309</v>
      </c>
      <c r="C5" s="4"/>
      <c r="D5" s="4"/>
      <c r="E5" s="4"/>
      <c r="F5" s="4"/>
      <c r="G5" s="4"/>
      <c r="H5" s="4"/>
      <c r="I5" s="4"/>
    </row>
    <row r="6" ht="12.75">
      <c r="A6" s="2" t="s">
        <v>2</v>
      </c>
    </row>
    <row r="7" spans="3:9" ht="12.75">
      <c r="C7" s="204" t="s">
        <v>56</v>
      </c>
      <c r="D7" s="204"/>
      <c r="E7" s="204"/>
      <c r="F7" s="5"/>
      <c r="G7" s="202" t="s">
        <v>313</v>
      </c>
      <c r="H7" s="202"/>
      <c r="I7" s="202"/>
    </row>
    <row r="8" spans="3:9" ht="12.75">
      <c r="C8" s="5" t="s">
        <v>9</v>
      </c>
      <c r="D8" s="5"/>
      <c r="E8" s="5" t="s">
        <v>106</v>
      </c>
      <c r="F8" s="5"/>
      <c r="G8" s="58" t="s">
        <v>305</v>
      </c>
      <c r="H8" s="58"/>
      <c r="I8" s="58" t="s">
        <v>306</v>
      </c>
    </row>
    <row r="9" spans="3:9" ht="12.75">
      <c r="C9" s="5"/>
      <c r="D9" s="5"/>
      <c r="E9" s="5"/>
      <c r="F9" s="5"/>
      <c r="G9" s="58"/>
      <c r="H9" s="58"/>
      <c r="I9" s="58"/>
    </row>
    <row r="10" spans="3:9" ht="12.75">
      <c r="C10" s="5" t="s">
        <v>28</v>
      </c>
      <c r="D10" s="5"/>
      <c r="E10" s="5" t="s">
        <v>28</v>
      </c>
      <c r="F10" s="5"/>
      <c r="G10" s="58" t="s">
        <v>28</v>
      </c>
      <c r="H10" s="58"/>
      <c r="I10" s="58" t="s">
        <v>28</v>
      </c>
    </row>
    <row r="11" spans="3:9" ht="12.75">
      <c r="C11" s="5"/>
      <c r="D11" s="5"/>
      <c r="E11" s="5" t="s">
        <v>105</v>
      </c>
      <c r="F11" s="5"/>
      <c r="G11" s="5"/>
      <c r="H11" s="5"/>
      <c r="I11" s="5"/>
    </row>
    <row r="12" spans="1:9" ht="12.75">
      <c r="A12" s="2" t="s">
        <v>45</v>
      </c>
      <c r="C12" s="3">
        <v>-1719211</v>
      </c>
      <c r="E12" s="3">
        <v>0</v>
      </c>
      <c r="G12" s="3">
        <v>-10370290</v>
      </c>
      <c r="I12" s="3">
        <v>1083091</v>
      </c>
    </row>
    <row r="14" spans="1:9" ht="12.75">
      <c r="A14" s="2" t="s">
        <v>46</v>
      </c>
      <c r="C14" s="3">
        <v>-213176</v>
      </c>
      <c r="E14" s="3">
        <v>0</v>
      </c>
      <c r="G14" s="3">
        <v>-3247480</v>
      </c>
      <c r="I14" s="3">
        <v>-1677583</v>
      </c>
    </row>
    <row r="16" spans="1:9" ht="12.75">
      <c r="A16" s="2" t="s">
        <v>47</v>
      </c>
      <c r="C16" s="6">
        <v>3492568</v>
      </c>
      <c r="E16" s="6">
        <v>0</v>
      </c>
      <c r="F16" s="6"/>
      <c r="G16" s="6">
        <v>10538652</v>
      </c>
      <c r="I16" s="6">
        <v>-213421</v>
      </c>
    </row>
    <row r="18" spans="1:9" ht="12.75">
      <c r="A18" s="2" t="s">
        <v>48</v>
      </c>
      <c r="C18" s="3">
        <f>SUM(C12:C16)</f>
        <v>1560181</v>
      </c>
      <c r="E18" s="3">
        <v>0</v>
      </c>
      <c r="G18" s="3">
        <f>SUM(G12:G16)</f>
        <v>-3079118</v>
      </c>
      <c r="I18" s="3">
        <f>SUM(I12:I16)</f>
        <v>-807913</v>
      </c>
    </row>
    <row r="20" spans="1:9" ht="12.75">
      <c r="A20" s="2" t="s">
        <v>49</v>
      </c>
      <c r="C20" s="3">
        <v>162556</v>
      </c>
      <c r="E20" s="3">
        <v>0</v>
      </c>
      <c r="G20" s="3">
        <v>3876043</v>
      </c>
      <c r="I20" s="3">
        <v>3731603</v>
      </c>
    </row>
    <row r="22" spans="1:9" ht="13.5" thickBot="1">
      <c r="A22" s="2" t="s">
        <v>169</v>
      </c>
      <c r="C22" s="10">
        <f>SUM(C18:C20)</f>
        <v>1722737</v>
      </c>
      <c r="E22" s="10">
        <v>0</v>
      </c>
      <c r="F22" s="10"/>
      <c r="G22" s="10">
        <f>SUM(G18:G20)</f>
        <v>796925</v>
      </c>
      <c r="I22" s="10">
        <f>SUM(I18:I20)</f>
        <v>2923690</v>
      </c>
    </row>
    <row r="23" ht="13.5" thickTop="1"/>
    <row r="24" ht="12.75" hidden="1"/>
    <row r="25" ht="12.75" hidden="1">
      <c r="A25" s="2" t="s">
        <v>63</v>
      </c>
    </row>
    <row r="26" ht="12.75" hidden="1"/>
    <row r="27" spans="1:9" ht="12.75" hidden="1">
      <c r="A27" s="2" t="s">
        <v>52</v>
      </c>
      <c r="C27" s="3">
        <v>2463427</v>
      </c>
      <c r="E27" s="3">
        <v>0</v>
      </c>
      <c r="G27" s="3" t="e">
        <f>#REF!</f>
        <v>#REF!</v>
      </c>
      <c r="I27" s="3">
        <v>13560595</v>
      </c>
    </row>
    <row r="28" spans="1:9" ht="12.75" hidden="1">
      <c r="A28" s="2" t="s">
        <v>143</v>
      </c>
      <c r="I28" s="3">
        <v>0</v>
      </c>
    </row>
    <row r="29" spans="1:9" ht="12.75" hidden="1">
      <c r="A29" s="2" t="s">
        <v>127</v>
      </c>
      <c r="C29" s="3">
        <v>-740690</v>
      </c>
      <c r="E29" s="3">
        <v>0</v>
      </c>
      <c r="I29" s="3">
        <v>0</v>
      </c>
    </row>
    <row r="30" spans="3:9" ht="13.5" hidden="1" thickBot="1">
      <c r="C30" s="10">
        <f>SUM(C27:C29)</f>
        <v>1722737</v>
      </c>
      <c r="E30" s="10">
        <v>0</v>
      </c>
      <c r="F30" s="10"/>
      <c r="G30" s="10" t="e">
        <f>SUM(G27:G29)</f>
        <v>#REF!</v>
      </c>
      <c r="I30" s="10">
        <f>SUM(I27:I29)</f>
        <v>13560595</v>
      </c>
    </row>
    <row r="32" ht="12.75">
      <c r="A32" s="2" t="s">
        <v>182</v>
      </c>
    </row>
    <row r="34" spans="1:9" ht="12.75">
      <c r="A34" s="2" t="s">
        <v>52</v>
      </c>
      <c r="G34" s="3">
        <v>3509503</v>
      </c>
      <c r="I34" s="3">
        <v>3710335</v>
      </c>
    </row>
    <row r="36" spans="1:9" ht="12.75">
      <c r="A36" s="2" t="s">
        <v>296</v>
      </c>
      <c r="G36" s="3">
        <f>-'Notes-B'!F294</f>
        <v>-2712578</v>
      </c>
      <c r="I36" s="3">
        <v>-786645</v>
      </c>
    </row>
    <row r="38" spans="7:9" ht="13.5" thickBot="1">
      <c r="G38" s="10">
        <f>SUM(G34:G37)</f>
        <v>796925</v>
      </c>
      <c r="I38" s="10">
        <f>SUM(I34:I37)</f>
        <v>2923690</v>
      </c>
    </row>
    <row r="39" ht="13.5" thickTop="1"/>
  </sheetData>
  <sheetProtection/>
  <mergeCells count="2">
    <mergeCell ref="C7:E7"/>
    <mergeCell ref="G7:I7"/>
  </mergeCells>
  <printOptions horizontalCentered="1"/>
  <pageMargins left="0.5905511811023623" right="0.3937007874015748" top="1.1811023622047245"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J177"/>
  <sheetViews>
    <sheetView view="pageBreakPreview" zoomScaleSheetLayoutView="100" zoomScalePageLayoutView="0" workbookViewId="0" topLeftCell="A135">
      <selection activeCell="B159" sqref="B159"/>
    </sheetView>
  </sheetViews>
  <sheetFormatPr defaultColWidth="8.8515625" defaultRowHeight="12.75"/>
  <cols>
    <col min="1" max="1" width="3.8515625" style="21" customWidth="1"/>
    <col min="2" max="2" width="9.00390625" style="16" customWidth="1"/>
    <col min="3" max="3" width="21.8515625" style="16" customWidth="1"/>
    <col min="4" max="4" width="15.00390625" style="16" customWidth="1"/>
    <col min="5" max="5" width="14.7109375" style="16" customWidth="1"/>
    <col min="6" max="6" width="1.7109375" style="16" customWidth="1"/>
    <col min="7" max="7" width="16.7109375" style="17" bestFit="1" customWidth="1"/>
    <col min="8" max="8" width="16.00390625" style="17" customWidth="1"/>
    <col min="9" max="9" width="4.140625" style="50" customWidth="1"/>
    <col min="10" max="11" width="8.8515625" style="17" customWidth="1"/>
    <col min="12" max="12" width="11.7109375" style="17" customWidth="1"/>
    <col min="13" max="16384" width="8.8515625" style="17" customWidth="1"/>
  </cols>
  <sheetData>
    <row r="1" spans="1:9" s="2" customFormat="1" ht="12.75">
      <c r="A1" s="21" t="s">
        <v>0</v>
      </c>
      <c r="C1" s="3"/>
      <c r="D1" s="3"/>
      <c r="E1" s="3"/>
      <c r="F1" s="3"/>
      <c r="I1" s="24"/>
    </row>
    <row r="2" spans="1:9" s="2" customFormat="1" ht="12.75">
      <c r="A2" s="25" t="s">
        <v>1</v>
      </c>
      <c r="C2" s="3"/>
      <c r="D2" s="3"/>
      <c r="E2" s="3"/>
      <c r="F2" s="3"/>
      <c r="I2" s="24"/>
    </row>
    <row r="3" spans="1:6" ht="12.75">
      <c r="A3" s="26"/>
      <c r="B3" s="20"/>
      <c r="C3" s="20"/>
      <c r="D3" s="20"/>
      <c r="E3" s="20"/>
      <c r="F3" s="20"/>
    </row>
    <row r="4" ht="12.75"/>
    <row r="5" ht="12.75">
      <c r="B5" s="18"/>
    </row>
    <row r="6" ht="12.75">
      <c r="B6" s="22"/>
    </row>
    <row r="7" ht="12.75"/>
    <row r="8" spans="1:2" ht="12.75">
      <c r="A8" s="44" t="s">
        <v>65</v>
      </c>
      <c r="B8" s="18" t="s">
        <v>29</v>
      </c>
    </row>
    <row r="9" ht="12.75">
      <c r="B9" s="18"/>
    </row>
    <row r="10" ht="12.75">
      <c r="B10" s="18"/>
    </row>
    <row r="11" ht="12.75">
      <c r="B11" s="18"/>
    </row>
    <row r="12" ht="12.75">
      <c r="B12" s="18"/>
    </row>
    <row r="13" ht="12.75">
      <c r="B13" s="18"/>
    </row>
    <row r="14" ht="12.75">
      <c r="B14" s="18"/>
    </row>
    <row r="15" ht="12.75">
      <c r="B15" s="18"/>
    </row>
    <row r="16" ht="12.75">
      <c r="B16" s="18"/>
    </row>
    <row r="17" ht="12.75">
      <c r="B17" s="18"/>
    </row>
    <row r="18" ht="12.75">
      <c r="B18" s="18"/>
    </row>
    <row r="19" spans="1:2" ht="12.75">
      <c r="A19" s="44" t="s">
        <v>64</v>
      </c>
      <c r="B19" s="18" t="s">
        <v>154</v>
      </c>
    </row>
    <row r="20" ht="12.75">
      <c r="B20" s="18"/>
    </row>
    <row r="21" ht="12.75">
      <c r="B21" s="18"/>
    </row>
    <row r="22" ht="12.75">
      <c r="B22" s="18"/>
    </row>
    <row r="23" ht="12.75">
      <c r="B23" s="18"/>
    </row>
    <row r="24" ht="12.75">
      <c r="B24" s="18"/>
    </row>
    <row r="25" ht="12.75">
      <c r="B25" s="18"/>
    </row>
    <row r="26" spans="2:3" ht="12.75">
      <c r="B26" s="16" t="s">
        <v>216</v>
      </c>
      <c r="C26" s="16" t="s">
        <v>218</v>
      </c>
    </row>
    <row r="27" spans="2:3" ht="12.75">
      <c r="B27" s="16" t="s">
        <v>217</v>
      </c>
      <c r="C27" s="16" t="s">
        <v>219</v>
      </c>
    </row>
    <row r="28" ht="12.75">
      <c r="B28" s="17"/>
    </row>
    <row r="29" ht="12.75">
      <c r="B29" s="17"/>
    </row>
    <row r="30" ht="12.75">
      <c r="B30" s="17"/>
    </row>
    <row r="31" ht="12.75">
      <c r="B31" s="17"/>
    </row>
    <row r="32" spans="1:2" ht="12.75">
      <c r="A32" s="44" t="s">
        <v>66</v>
      </c>
      <c r="B32" s="18" t="s">
        <v>123</v>
      </c>
    </row>
    <row r="33" spans="1:2" ht="12.75">
      <c r="A33" s="44"/>
      <c r="B33" s="18"/>
    </row>
    <row r="34" ht="12.75">
      <c r="B34" s="18"/>
    </row>
    <row r="35" ht="12.75"/>
    <row r="36" ht="14.25" customHeight="1"/>
    <row r="37" spans="1:2" ht="12.75">
      <c r="A37" s="44" t="s">
        <v>67</v>
      </c>
      <c r="B37" s="18" t="s">
        <v>31</v>
      </c>
    </row>
    <row r="38" ht="12.75">
      <c r="B38" s="18"/>
    </row>
    <row r="39" ht="12.75"/>
    <row r="40" ht="12.75"/>
    <row r="41" ht="12.75"/>
    <row r="42" spans="1:2" ht="12.75">
      <c r="A42" s="44" t="s">
        <v>68</v>
      </c>
      <c r="B42" s="18" t="s">
        <v>32</v>
      </c>
    </row>
    <row r="43" ht="12.75">
      <c r="B43" s="18"/>
    </row>
    <row r="44" spans="1:2" ht="13.5" customHeight="1">
      <c r="A44" s="17"/>
      <c r="B44" s="17"/>
    </row>
    <row r="45" ht="13.5" customHeight="1">
      <c r="B45" s="19"/>
    </row>
    <row r="46" ht="13.5" customHeight="1">
      <c r="B46" s="19"/>
    </row>
    <row r="47" spans="1:9" s="2" customFormat="1" ht="12.75">
      <c r="A47" s="45" t="s">
        <v>69</v>
      </c>
      <c r="B47" s="23" t="s">
        <v>33</v>
      </c>
      <c r="C47" s="24"/>
      <c r="D47" s="24"/>
      <c r="E47" s="24"/>
      <c r="F47" s="24"/>
      <c r="I47" s="24"/>
    </row>
    <row r="48" spans="1:9" s="2" customFormat="1" ht="12.75">
      <c r="A48" s="27"/>
      <c r="B48" s="121"/>
      <c r="C48" s="24"/>
      <c r="D48" s="24"/>
      <c r="E48" s="24"/>
      <c r="F48" s="24"/>
      <c r="G48" s="24"/>
      <c r="I48" s="24"/>
    </row>
    <row r="49" spans="1:9" s="2" customFormat="1" ht="12.75">
      <c r="A49" s="27"/>
      <c r="B49" s="121"/>
      <c r="C49" s="24"/>
      <c r="D49" s="24"/>
      <c r="E49" s="24"/>
      <c r="F49" s="24"/>
      <c r="G49" s="24"/>
      <c r="I49" s="24"/>
    </row>
    <row r="50" spans="1:2" ht="13.5" customHeight="1">
      <c r="A50" s="17"/>
      <c r="B50" s="17"/>
    </row>
    <row r="51" spans="1:9" s="2" customFormat="1" ht="12.75">
      <c r="A51" s="45" t="s">
        <v>70</v>
      </c>
      <c r="B51" s="23" t="s">
        <v>36</v>
      </c>
      <c r="C51" s="24"/>
      <c r="D51" s="24"/>
      <c r="E51" s="24"/>
      <c r="F51" s="24"/>
      <c r="I51" s="24"/>
    </row>
    <row r="52" spans="1:9" s="2" customFormat="1" ht="12.75">
      <c r="A52" s="45"/>
      <c r="B52" s="23"/>
      <c r="C52" s="24"/>
      <c r="D52" s="24"/>
      <c r="E52" s="24"/>
      <c r="F52" s="24"/>
      <c r="I52" s="24"/>
    </row>
    <row r="53" spans="1:9" s="2" customFormat="1" ht="12.75">
      <c r="A53" s="45"/>
      <c r="B53" s="23"/>
      <c r="C53" s="24"/>
      <c r="D53" s="24"/>
      <c r="E53" s="24"/>
      <c r="F53" s="24"/>
      <c r="I53" s="24"/>
    </row>
    <row r="54" spans="1:9" s="2" customFormat="1" ht="14.25" customHeight="1">
      <c r="A54" s="45"/>
      <c r="B54" s="23"/>
      <c r="C54" s="24"/>
      <c r="D54" s="24"/>
      <c r="E54" s="24"/>
      <c r="F54" s="24"/>
      <c r="I54" s="24"/>
    </row>
    <row r="55" spans="1:9" s="2" customFormat="1" ht="12.75">
      <c r="A55" s="45"/>
      <c r="B55" s="23"/>
      <c r="C55" s="24"/>
      <c r="D55" s="24"/>
      <c r="E55" s="24"/>
      <c r="F55" s="24"/>
      <c r="I55" s="24"/>
    </row>
    <row r="56" spans="1:9" s="2" customFormat="1" ht="12.75">
      <c r="A56" s="45"/>
      <c r="B56" s="23"/>
      <c r="C56" s="24"/>
      <c r="D56" s="24"/>
      <c r="E56" s="24"/>
      <c r="F56" s="24"/>
      <c r="I56" s="24"/>
    </row>
    <row r="57" spans="1:9" s="2" customFormat="1" ht="12.75">
      <c r="A57" s="45"/>
      <c r="B57" s="23"/>
      <c r="C57" s="24"/>
      <c r="D57" s="24"/>
      <c r="E57" s="24"/>
      <c r="F57" s="24"/>
      <c r="I57" s="24"/>
    </row>
    <row r="58" spans="1:9" s="2" customFormat="1" ht="12.75">
      <c r="A58" s="45"/>
      <c r="B58" s="23"/>
      <c r="C58" s="24"/>
      <c r="D58" s="24"/>
      <c r="E58" s="24"/>
      <c r="F58" s="24"/>
      <c r="I58" s="24"/>
    </row>
    <row r="59" spans="1:9" s="2" customFormat="1" ht="12.75">
      <c r="A59" s="45" t="s">
        <v>71</v>
      </c>
      <c r="B59" s="23" t="s">
        <v>155</v>
      </c>
      <c r="C59" s="24"/>
      <c r="D59" s="24"/>
      <c r="E59" s="24"/>
      <c r="F59" s="24"/>
      <c r="I59" s="24"/>
    </row>
    <row r="60" spans="1:9" s="2" customFormat="1" ht="12.75">
      <c r="A60" s="27"/>
      <c r="B60" s="23"/>
      <c r="C60" s="24"/>
      <c r="D60" s="24"/>
      <c r="E60" s="24"/>
      <c r="F60" s="24"/>
      <c r="I60" s="24"/>
    </row>
    <row r="61" spans="1:9" s="2" customFormat="1" ht="12.75">
      <c r="A61" s="27"/>
      <c r="B61" s="23"/>
      <c r="C61" s="24"/>
      <c r="D61" s="24"/>
      <c r="E61" s="24"/>
      <c r="F61" s="24"/>
      <c r="I61" s="24"/>
    </row>
    <row r="62" spans="1:10" s="2" customFormat="1" ht="12.75">
      <c r="A62" s="27"/>
      <c r="B62" s="24"/>
      <c r="C62" s="24"/>
      <c r="D62" s="24"/>
      <c r="E62" s="24"/>
      <c r="F62" s="24"/>
      <c r="I62" s="24"/>
      <c r="J62" s="102" t="s">
        <v>192</v>
      </c>
    </row>
    <row r="63" spans="1:9" s="2" customFormat="1" ht="12.75">
      <c r="A63" s="45" t="s">
        <v>72</v>
      </c>
      <c r="B63" s="23" t="s">
        <v>35</v>
      </c>
      <c r="C63" s="24"/>
      <c r="D63" s="24"/>
      <c r="E63" s="24"/>
      <c r="F63" s="24"/>
      <c r="I63" s="24"/>
    </row>
    <row r="64" spans="1:9" s="2" customFormat="1" ht="12.75">
      <c r="A64" s="45"/>
      <c r="B64" s="23"/>
      <c r="C64" s="24"/>
      <c r="D64" s="24"/>
      <c r="E64" s="24"/>
      <c r="F64" s="24"/>
      <c r="I64" s="24"/>
    </row>
    <row r="65" spans="1:9" s="2" customFormat="1" ht="12.75">
      <c r="A65" s="27"/>
      <c r="C65" s="24"/>
      <c r="D65" s="24"/>
      <c r="E65" s="24"/>
      <c r="F65" s="24"/>
      <c r="G65" s="32"/>
      <c r="H65" s="32"/>
      <c r="I65" s="24"/>
    </row>
    <row r="66" spans="1:9" s="2" customFormat="1" ht="12.75">
      <c r="A66" s="27"/>
      <c r="B66" s="23"/>
      <c r="C66" s="24"/>
      <c r="D66" s="205" t="s">
        <v>56</v>
      </c>
      <c r="E66" s="205"/>
      <c r="F66" s="24"/>
      <c r="G66" s="205" t="s">
        <v>313</v>
      </c>
      <c r="H66" s="205"/>
      <c r="I66" s="24"/>
    </row>
    <row r="67" spans="1:9" s="2" customFormat="1" ht="12.75">
      <c r="A67" s="27"/>
      <c r="B67" s="23"/>
      <c r="C67" s="24"/>
      <c r="D67" s="43" t="s">
        <v>305</v>
      </c>
      <c r="E67" s="90" t="s">
        <v>306</v>
      </c>
      <c r="F67" s="90"/>
      <c r="G67" s="43" t="s">
        <v>305</v>
      </c>
      <c r="H67" s="90" t="s">
        <v>306</v>
      </c>
      <c r="I67" s="24"/>
    </row>
    <row r="68" spans="1:9" s="2" customFormat="1" ht="12.75">
      <c r="A68" s="27"/>
      <c r="B68" s="23"/>
      <c r="C68" s="24"/>
      <c r="D68" s="55" t="s">
        <v>28</v>
      </c>
      <c r="E68" s="55" t="s">
        <v>28</v>
      </c>
      <c r="F68" s="55"/>
      <c r="G68" s="55" t="s">
        <v>28</v>
      </c>
      <c r="H68" s="55" t="s">
        <v>28</v>
      </c>
      <c r="I68" s="24"/>
    </row>
    <row r="69" spans="1:9" s="2" customFormat="1" ht="12.75">
      <c r="A69" s="27"/>
      <c r="B69" s="23" t="s">
        <v>223</v>
      </c>
      <c r="C69" s="24"/>
      <c r="D69" s="32"/>
      <c r="E69" s="32"/>
      <c r="F69" s="24"/>
      <c r="G69" s="32"/>
      <c r="H69" s="32"/>
      <c r="I69" s="24"/>
    </row>
    <row r="70" spans="1:9" s="2" customFormat="1" ht="12.75">
      <c r="A70" s="27"/>
      <c r="B70" s="24" t="s">
        <v>225</v>
      </c>
      <c r="C70" s="24"/>
      <c r="D70" s="32">
        <f>G70-16297438-7834571</f>
        <v>11364998</v>
      </c>
      <c r="E70" s="32">
        <f>H70-25286458-15970352</f>
        <v>30444599</v>
      </c>
      <c r="F70" s="24"/>
      <c r="G70" s="32">
        <v>35497007</v>
      </c>
      <c r="H70" s="32">
        <v>71701409</v>
      </c>
      <c r="I70" s="24"/>
    </row>
    <row r="71" spans="1:9" s="2" customFormat="1" ht="12.75">
      <c r="A71" s="27"/>
      <c r="B71" s="24" t="s">
        <v>226</v>
      </c>
      <c r="C71" s="24"/>
      <c r="D71" s="82">
        <f>G71-761865-3155442</f>
        <v>1253665</v>
      </c>
      <c r="E71" s="82">
        <f>H71-93958-9449680</f>
        <v>106173</v>
      </c>
      <c r="F71" s="11"/>
      <c r="G71" s="82">
        <v>5170972</v>
      </c>
      <c r="H71" s="82">
        <v>9649811</v>
      </c>
      <c r="I71" s="24"/>
    </row>
    <row r="72" spans="1:9" s="2" customFormat="1" ht="12.75">
      <c r="A72" s="27"/>
      <c r="B72" s="24" t="s">
        <v>288</v>
      </c>
      <c r="C72" s="24"/>
      <c r="D72" s="32"/>
      <c r="E72" s="32"/>
      <c r="F72" s="11"/>
      <c r="G72" s="32"/>
      <c r="H72" s="32"/>
      <c r="I72" s="24"/>
    </row>
    <row r="73" spans="1:9" s="2" customFormat="1" ht="12.75">
      <c r="A73" s="27" t="s">
        <v>172</v>
      </c>
      <c r="B73" s="24" t="s">
        <v>289</v>
      </c>
      <c r="C73" s="24"/>
      <c r="D73" s="107">
        <f>SUM(D70:D71)</f>
        <v>12618663</v>
      </c>
      <c r="E73" s="107">
        <f>SUM(E70:E71)</f>
        <v>30550772</v>
      </c>
      <c r="F73" s="107"/>
      <c r="G73" s="107">
        <f>SUM(G70:G71)</f>
        <v>40667979</v>
      </c>
      <c r="H73" s="107">
        <f>SUM(H70:H71)</f>
        <v>81351220</v>
      </c>
      <c r="I73" s="24"/>
    </row>
    <row r="74" spans="1:9" s="2" customFormat="1" ht="12.75">
      <c r="A74" s="27"/>
      <c r="B74" s="24" t="s">
        <v>227</v>
      </c>
      <c r="C74" s="24"/>
      <c r="D74" s="32">
        <f>G74+4004+3677</f>
        <v>-93078</v>
      </c>
      <c r="E74" s="32">
        <v>-16173</v>
      </c>
      <c r="F74" s="24"/>
      <c r="G74" s="32">
        <v>-100759</v>
      </c>
      <c r="H74" s="32">
        <v>-16173</v>
      </c>
      <c r="I74" s="24"/>
    </row>
    <row r="75" spans="1:9" s="2" customFormat="1" ht="13.5" thickBot="1">
      <c r="A75" s="27"/>
      <c r="B75" s="28" t="s">
        <v>228</v>
      </c>
      <c r="C75" s="24"/>
      <c r="D75" s="109">
        <f>SUM(D73:D74)</f>
        <v>12525585</v>
      </c>
      <c r="E75" s="109">
        <f>SUM(E73:E74)</f>
        <v>30534599</v>
      </c>
      <c r="F75" s="24"/>
      <c r="G75" s="109">
        <f>SUM(G73:G74)</f>
        <v>40567220</v>
      </c>
      <c r="H75" s="109">
        <f>SUM(H73:H74)</f>
        <v>81335047</v>
      </c>
      <c r="I75" s="24"/>
    </row>
    <row r="76" spans="1:9" s="2" customFormat="1" ht="12.75">
      <c r="A76" s="27"/>
      <c r="B76" s="24"/>
      <c r="C76" s="24"/>
      <c r="D76" s="32"/>
      <c r="E76" s="32"/>
      <c r="F76" s="24"/>
      <c r="G76" s="32"/>
      <c r="H76" s="32"/>
      <c r="I76" s="24"/>
    </row>
    <row r="77" spans="1:9" s="2" customFormat="1" ht="12.75">
      <c r="A77" s="27"/>
      <c r="B77" s="23" t="s">
        <v>224</v>
      </c>
      <c r="C77" s="24"/>
      <c r="D77" s="32"/>
      <c r="E77" s="32"/>
      <c r="F77" s="24"/>
      <c r="G77" s="32"/>
      <c r="H77" s="32"/>
      <c r="I77" s="24"/>
    </row>
    <row r="78" spans="1:9" s="2" customFormat="1" ht="12.75">
      <c r="A78" s="27"/>
      <c r="B78" s="24" t="s">
        <v>225</v>
      </c>
      <c r="C78" s="24"/>
      <c r="D78" s="32">
        <f>G78-2785750-162308</f>
        <v>-123411</v>
      </c>
      <c r="E78" s="32">
        <f>H78-2806336-732794</f>
        <v>3587538</v>
      </c>
      <c r="F78" s="11"/>
      <c r="G78" s="32">
        <v>2824647</v>
      </c>
      <c r="H78" s="32">
        <v>7126668</v>
      </c>
      <c r="I78" s="24"/>
    </row>
    <row r="79" spans="1:9" s="2" customFormat="1" ht="12.75">
      <c r="A79" s="27"/>
      <c r="B79" s="24" t="s">
        <v>226</v>
      </c>
      <c r="C79" s="24"/>
      <c r="D79" s="82">
        <f>G79+213114-225970</f>
        <v>463236</v>
      </c>
      <c r="E79" s="82">
        <f>H79+276547-2312544</f>
        <v>-273847</v>
      </c>
      <c r="F79" s="11"/>
      <c r="G79" s="82">
        <v>476092</v>
      </c>
      <c r="H79" s="82">
        <v>1762150</v>
      </c>
      <c r="I79" s="24"/>
    </row>
    <row r="80" spans="1:9" s="2" customFormat="1" ht="12.75">
      <c r="A80" s="27"/>
      <c r="B80" s="24" t="s">
        <v>229</v>
      </c>
      <c r="C80" s="24"/>
      <c r="D80" s="32">
        <f>SUM(D78:D79)</f>
        <v>339825</v>
      </c>
      <c r="E80" s="32">
        <f>SUM(E78:E79)</f>
        <v>3313691</v>
      </c>
      <c r="F80" s="77"/>
      <c r="G80" s="32">
        <f>SUM(G78:G79)</f>
        <v>3300739</v>
      </c>
      <c r="H80" s="32">
        <f>SUM(H78:H79)</f>
        <v>8888818</v>
      </c>
      <c r="I80" s="24"/>
    </row>
    <row r="81" spans="1:9" s="2" customFormat="1" ht="12.75">
      <c r="A81" s="27"/>
      <c r="B81" s="24" t="s">
        <v>214</v>
      </c>
      <c r="C81" s="24"/>
      <c r="D81" s="32">
        <f>G81+52369+53900</f>
        <v>-128384</v>
      </c>
      <c r="E81" s="32">
        <f>H81+27275+49604</f>
        <v>-33958</v>
      </c>
      <c r="F81" s="77"/>
      <c r="G81" s="32">
        <v>-234653</v>
      </c>
      <c r="H81" s="32">
        <v>-110837</v>
      </c>
      <c r="I81" s="24"/>
    </row>
    <row r="82" spans="1:9" s="2" customFormat="1" ht="13.5" thickBot="1">
      <c r="A82" s="27"/>
      <c r="B82" s="24" t="s">
        <v>215</v>
      </c>
      <c r="C82" s="24"/>
      <c r="D82" s="109">
        <f>SUM(D80:D81)</f>
        <v>211441</v>
      </c>
      <c r="E82" s="109">
        <f>SUM(E80:E81)</f>
        <v>3279733</v>
      </c>
      <c r="F82" s="24"/>
      <c r="G82" s="109">
        <f>SUM(G80:G81)</f>
        <v>3066086</v>
      </c>
      <c r="H82" s="109">
        <f>SUM(H80:H81)</f>
        <v>8777981</v>
      </c>
      <c r="I82" s="24"/>
    </row>
    <row r="83" spans="1:9" s="2" customFormat="1" ht="12.75">
      <c r="A83" s="27"/>
      <c r="B83" s="23"/>
      <c r="C83" s="24"/>
      <c r="D83" s="24"/>
      <c r="E83" s="24"/>
      <c r="F83" s="24"/>
      <c r="G83" s="32"/>
      <c r="H83" s="32"/>
      <c r="I83" s="24"/>
    </row>
    <row r="84" spans="1:9" s="2" customFormat="1" ht="12.75">
      <c r="A84" s="45" t="s">
        <v>73</v>
      </c>
      <c r="B84" s="23" t="s">
        <v>53</v>
      </c>
      <c r="C84" s="24"/>
      <c r="D84" s="24"/>
      <c r="E84" s="24"/>
      <c r="F84" s="24"/>
      <c r="I84" s="24"/>
    </row>
    <row r="85" spans="1:9" s="2" customFormat="1" ht="12.75">
      <c r="A85" s="45"/>
      <c r="B85" s="23"/>
      <c r="C85" s="24"/>
      <c r="D85" s="24"/>
      <c r="E85" s="24"/>
      <c r="F85" s="24"/>
      <c r="I85" s="24"/>
    </row>
    <row r="86" spans="1:9" s="2" customFormat="1" ht="12.75">
      <c r="A86" s="45"/>
      <c r="B86" s="23"/>
      <c r="C86" s="24"/>
      <c r="D86" s="24"/>
      <c r="E86" s="24"/>
      <c r="F86" s="24"/>
      <c r="I86" s="24"/>
    </row>
    <row r="87" spans="1:9" s="2" customFormat="1" ht="12.75">
      <c r="A87" s="27"/>
      <c r="I87" s="24"/>
    </row>
    <row r="88" spans="1:9" s="2" customFormat="1" ht="12.75">
      <c r="A88" s="27"/>
      <c r="I88" s="24"/>
    </row>
    <row r="89" spans="1:9" s="2" customFormat="1" ht="12.75">
      <c r="A89" s="45" t="s">
        <v>74</v>
      </c>
      <c r="B89" s="23" t="s">
        <v>124</v>
      </c>
      <c r="C89" s="64"/>
      <c r="D89" s="64"/>
      <c r="E89" s="64"/>
      <c r="F89" s="64"/>
      <c r="I89" s="24"/>
    </row>
    <row r="90" spans="1:9" s="2" customFormat="1" ht="12.75">
      <c r="A90" s="27"/>
      <c r="B90" s="23"/>
      <c r="C90" s="24"/>
      <c r="D90" s="24"/>
      <c r="E90" s="24"/>
      <c r="F90" s="24"/>
      <c r="I90" s="24"/>
    </row>
    <row r="91" spans="1:9" s="2" customFormat="1" ht="12.75">
      <c r="A91" s="27"/>
      <c r="I91" s="24"/>
    </row>
    <row r="92" spans="1:9" s="2" customFormat="1" ht="12.75">
      <c r="A92" s="27"/>
      <c r="I92" s="24"/>
    </row>
    <row r="93" spans="1:9" s="2" customFormat="1" ht="12.75">
      <c r="A93" s="70" t="s">
        <v>75</v>
      </c>
      <c r="B93" s="23" t="s">
        <v>30</v>
      </c>
      <c r="I93" s="24"/>
    </row>
    <row r="94" spans="1:9" s="2" customFormat="1" ht="12.75">
      <c r="A94" s="27"/>
      <c r="B94" s="1"/>
      <c r="I94" s="24"/>
    </row>
    <row r="95" spans="1:9" s="2" customFormat="1" ht="12.75">
      <c r="A95" s="27"/>
      <c r="B95" s="1"/>
      <c r="I95" s="24"/>
    </row>
    <row r="96" spans="1:9" s="2" customFormat="1" ht="12.75">
      <c r="A96" s="27"/>
      <c r="B96" s="1"/>
      <c r="I96" s="24"/>
    </row>
    <row r="97" spans="1:9" s="2" customFormat="1" ht="12.75">
      <c r="A97" s="27"/>
      <c r="B97" s="1"/>
      <c r="I97" s="24"/>
    </row>
    <row r="98" spans="1:9" s="2" customFormat="1" ht="12.75">
      <c r="A98" s="27"/>
      <c r="B98" s="1" t="s">
        <v>320</v>
      </c>
      <c r="I98" s="24"/>
    </row>
    <row r="99" spans="1:9" s="2" customFormat="1" ht="12.75">
      <c r="A99" s="27"/>
      <c r="B99" s="1"/>
      <c r="I99" s="24"/>
    </row>
    <row r="100" spans="1:9" s="2" customFormat="1" ht="12.75">
      <c r="A100" s="27"/>
      <c r="B100" s="1"/>
      <c r="I100" s="24"/>
    </row>
    <row r="101" spans="1:9" s="2" customFormat="1" ht="12.75">
      <c r="A101" s="27"/>
      <c r="B101" s="1"/>
      <c r="I101" s="24"/>
    </row>
    <row r="102" spans="1:9" s="2" customFormat="1" ht="12.75">
      <c r="A102" s="27"/>
      <c r="B102" s="1"/>
      <c r="I102" s="24"/>
    </row>
    <row r="103" spans="1:9" s="2" customFormat="1" ht="12.75">
      <c r="A103" s="27"/>
      <c r="B103" s="1"/>
      <c r="I103" s="24"/>
    </row>
    <row r="104" spans="1:9" s="2" customFormat="1" ht="12.75">
      <c r="A104" s="27"/>
      <c r="B104" s="1"/>
      <c r="I104" s="24"/>
    </row>
    <row r="105" spans="1:9" s="2" customFormat="1" ht="12.75">
      <c r="A105" s="27"/>
      <c r="B105" s="1"/>
      <c r="I105" s="24"/>
    </row>
    <row r="106" spans="1:9" s="2" customFormat="1" ht="12.75">
      <c r="A106" s="27"/>
      <c r="B106" s="1"/>
      <c r="I106" s="24"/>
    </row>
    <row r="107" spans="1:9" s="2" customFormat="1" ht="12.75">
      <c r="A107" s="27"/>
      <c r="B107" s="1"/>
      <c r="I107" s="24"/>
    </row>
    <row r="108" spans="1:9" s="2" customFormat="1" ht="12.75">
      <c r="A108" s="27"/>
      <c r="B108" s="195"/>
      <c r="I108" s="24"/>
    </row>
    <row r="109" spans="1:9" s="65" customFormat="1" ht="12.75">
      <c r="A109" s="27"/>
      <c r="B109" s="1"/>
      <c r="C109" s="2"/>
      <c r="D109" s="2"/>
      <c r="E109" s="2"/>
      <c r="F109" s="2"/>
      <c r="G109" s="2"/>
      <c r="H109" s="2"/>
      <c r="I109" s="64"/>
    </row>
    <row r="110" spans="1:9" s="38" customFormat="1" ht="12.75">
      <c r="A110" s="45" t="s">
        <v>76</v>
      </c>
      <c r="B110" s="37" t="s">
        <v>300</v>
      </c>
      <c r="C110" s="2"/>
      <c r="D110" s="2"/>
      <c r="E110" s="2"/>
      <c r="F110" s="2"/>
      <c r="G110" s="2"/>
      <c r="H110" s="2"/>
      <c r="I110" s="28"/>
    </row>
    <row r="111" spans="1:9" s="38" customFormat="1" ht="12.75">
      <c r="A111" s="45"/>
      <c r="B111" s="1"/>
      <c r="C111" s="2"/>
      <c r="D111" s="2"/>
      <c r="E111" s="2"/>
      <c r="F111" s="2"/>
      <c r="G111" s="2"/>
      <c r="H111" s="2"/>
      <c r="I111" s="28"/>
    </row>
    <row r="112" spans="1:9" s="38" customFormat="1" ht="12.75">
      <c r="A112" s="45"/>
      <c r="B112" s="1"/>
      <c r="C112" s="2"/>
      <c r="D112" s="2"/>
      <c r="E112" s="2"/>
      <c r="F112" s="2"/>
      <c r="G112" s="2"/>
      <c r="H112" s="2"/>
      <c r="I112" s="28"/>
    </row>
    <row r="113" spans="1:9" s="38" customFormat="1" ht="12.75">
      <c r="A113" s="27"/>
      <c r="B113" s="1"/>
      <c r="C113" s="2"/>
      <c r="D113" s="2"/>
      <c r="E113" s="2"/>
      <c r="F113" s="2"/>
      <c r="G113" s="2"/>
      <c r="H113" s="2"/>
      <c r="I113" s="28"/>
    </row>
    <row r="114" spans="1:9" s="38" customFormat="1" ht="12.75">
      <c r="A114" s="70"/>
      <c r="B114" s="37"/>
      <c r="C114" s="66"/>
      <c r="D114" s="66"/>
      <c r="E114" s="66"/>
      <c r="F114" s="66"/>
      <c r="I114" s="28"/>
    </row>
    <row r="115" spans="1:9" s="38" customFormat="1" ht="12.75">
      <c r="A115" s="70"/>
      <c r="B115" s="37"/>
      <c r="C115" s="66"/>
      <c r="D115" s="66"/>
      <c r="E115" s="66"/>
      <c r="F115" s="66"/>
      <c r="G115" s="115"/>
      <c r="H115" s="117" t="s">
        <v>193</v>
      </c>
      <c r="I115" s="28"/>
    </row>
    <row r="116" spans="1:9" s="38" customFormat="1" ht="12.75">
      <c r="A116" s="36"/>
      <c r="B116" s="28"/>
      <c r="C116" s="28"/>
      <c r="D116" s="28"/>
      <c r="E116" s="28"/>
      <c r="F116" s="28"/>
      <c r="G116" s="80"/>
      <c r="H116" s="80" t="s">
        <v>305</v>
      </c>
      <c r="I116" s="28"/>
    </row>
    <row r="117" spans="1:9" s="38" customFormat="1" ht="12.75">
      <c r="A117" s="36"/>
      <c r="B117" s="37"/>
      <c r="C117" s="28"/>
      <c r="D117" s="28"/>
      <c r="E117" s="28"/>
      <c r="F117" s="28"/>
      <c r="G117" s="80"/>
      <c r="H117" s="80" t="s">
        <v>230</v>
      </c>
      <c r="I117" s="28"/>
    </row>
    <row r="118" spans="1:9" s="38" customFormat="1" ht="12.75">
      <c r="A118" s="36"/>
      <c r="B118" s="28" t="s">
        <v>231</v>
      </c>
      <c r="C118" s="28"/>
      <c r="D118" s="28"/>
      <c r="E118" s="28"/>
      <c r="F118" s="28"/>
      <c r="G118" s="28"/>
      <c r="I118" s="28"/>
    </row>
    <row r="119" spans="1:9" s="38" customFormat="1" ht="13.5" thickBot="1">
      <c r="A119" s="36"/>
      <c r="B119" s="28" t="s">
        <v>240</v>
      </c>
      <c r="C119" s="28"/>
      <c r="D119" s="28"/>
      <c r="E119" s="28"/>
      <c r="F119" s="28"/>
      <c r="G119" s="114"/>
      <c r="H119" s="93">
        <v>31500000</v>
      </c>
      <c r="I119" s="28"/>
    </row>
    <row r="120" spans="1:9" s="2" customFormat="1" ht="12.75">
      <c r="A120" s="27"/>
      <c r="B120" s="24"/>
      <c r="C120" s="24"/>
      <c r="D120" s="24"/>
      <c r="E120" s="24"/>
      <c r="F120" s="24"/>
      <c r="I120" s="24"/>
    </row>
    <row r="121" spans="1:9" s="2" customFormat="1" ht="12.75" customHeight="1">
      <c r="A121" s="45" t="s">
        <v>156</v>
      </c>
      <c r="B121" s="23" t="s">
        <v>77</v>
      </c>
      <c r="C121" s="64"/>
      <c r="D121" s="64"/>
      <c r="E121" s="64"/>
      <c r="F121" s="64"/>
      <c r="I121" s="24"/>
    </row>
    <row r="122" spans="1:9" s="2" customFormat="1" ht="12.75">
      <c r="A122" s="45"/>
      <c r="B122" s="23"/>
      <c r="C122" s="24"/>
      <c r="D122" s="24"/>
      <c r="E122" s="24"/>
      <c r="F122" s="24"/>
      <c r="I122" s="24"/>
    </row>
    <row r="123" spans="1:9" s="2" customFormat="1" ht="12.75">
      <c r="A123" s="27"/>
      <c r="B123" s="24"/>
      <c r="C123" s="24"/>
      <c r="D123" s="24"/>
      <c r="E123" s="24"/>
      <c r="F123" s="24"/>
      <c r="I123" s="24"/>
    </row>
    <row r="124" spans="1:9" s="2" customFormat="1" ht="12.75">
      <c r="A124" s="27"/>
      <c r="B124" s="28"/>
      <c r="C124" s="24"/>
      <c r="D124" s="24"/>
      <c r="E124" s="24"/>
      <c r="F124" s="24"/>
      <c r="I124" s="24"/>
    </row>
    <row r="125" spans="1:9" s="2" customFormat="1" ht="12.75">
      <c r="A125" s="27"/>
      <c r="B125" s="28"/>
      <c r="C125" s="24"/>
      <c r="D125" s="24"/>
      <c r="E125" s="24"/>
      <c r="F125" s="24"/>
      <c r="I125" s="24"/>
    </row>
    <row r="126" spans="1:9" s="2" customFormat="1" ht="12.75">
      <c r="A126" s="27"/>
      <c r="B126" s="28"/>
      <c r="C126" s="24"/>
      <c r="D126" s="24"/>
      <c r="E126" s="24"/>
      <c r="F126" s="24"/>
      <c r="G126" s="32"/>
      <c r="H126" s="90" t="s">
        <v>305</v>
      </c>
      <c r="I126" s="24"/>
    </row>
    <row r="127" spans="1:9" s="2" customFormat="1" ht="12.75">
      <c r="A127" s="27"/>
      <c r="B127" s="24"/>
      <c r="C127" s="24"/>
      <c r="D127" s="24"/>
      <c r="E127" s="24"/>
      <c r="F127" s="24"/>
      <c r="G127" s="32"/>
      <c r="H127" s="90" t="s">
        <v>28</v>
      </c>
      <c r="I127" s="24"/>
    </row>
    <row r="128" spans="1:9" s="2" customFormat="1" ht="12.75">
      <c r="A128" s="27"/>
      <c r="B128" s="24"/>
      <c r="C128" s="24"/>
      <c r="D128" s="24"/>
      <c r="E128" s="24"/>
      <c r="F128" s="24"/>
      <c r="G128" s="3"/>
      <c r="H128" s="3"/>
      <c r="I128" s="24"/>
    </row>
    <row r="129" spans="1:9" s="2" customFormat="1" ht="12.75">
      <c r="A129" s="27"/>
      <c r="B129" s="24" t="s">
        <v>232</v>
      </c>
      <c r="C129" s="24"/>
      <c r="D129" s="24"/>
      <c r="E129" s="24"/>
      <c r="F129" s="24"/>
      <c r="G129" s="3"/>
      <c r="H129" s="3"/>
      <c r="I129" s="24"/>
    </row>
    <row r="130" spans="1:9" s="2" customFormat="1" ht="12.75" hidden="1">
      <c r="A130" s="27"/>
      <c r="B130" s="24" t="s">
        <v>233</v>
      </c>
      <c r="C130" s="24"/>
      <c r="D130" s="24"/>
      <c r="E130" s="24"/>
      <c r="F130" s="24"/>
      <c r="G130" s="3"/>
      <c r="H130" s="11">
        <v>0</v>
      </c>
      <c r="I130" s="24"/>
    </row>
    <row r="131" spans="1:9" s="2" customFormat="1" ht="12.75">
      <c r="A131" s="27"/>
      <c r="B131" s="24" t="s">
        <v>234</v>
      </c>
      <c r="C131" s="24"/>
      <c r="D131" s="24"/>
      <c r="E131" s="24"/>
      <c r="F131" s="24"/>
      <c r="G131" s="3"/>
      <c r="H131" s="11">
        <v>18103764</v>
      </c>
      <c r="I131" s="24"/>
    </row>
    <row r="132" spans="1:9" s="2" customFormat="1" ht="13.5" thickBot="1">
      <c r="A132" s="27"/>
      <c r="B132" s="118"/>
      <c r="C132" s="24"/>
      <c r="D132" s="24"/>
      <c r="E132" s="24"/>
      <c r="F132" s="24"/>
      <c r="G132" s="3"/>
      <c r="H132" s="119">
        <f>SUM(H130:H131)</f>
        <v>18103764</v>
      </c>
      <c r="I132" s="24"/>
    </row>
    <row r="133" spans="1:9" s="2" customFormat="1" ht="12.75">
      <c r="A133" s="27"/>
      <c r="B133" s="118"/>
      <c r="C133" s="24"/>
      <c r="D133" s="24"/>
      <c r="E133" s="24"/>
      <c r="F133" s="24"/>
      <c r="G133" s="3"/>
      <c r="H133" s="11"/>
      <c r="I133" s="24"/>
    </row>
    <row r="134" spans="1:9" s="2" customFormat="1" ht="12.75">
      <c r="A134" s="45" t="s">
        <v>128</v>
      </c>
      <c r="B134" s="23" t="s">
        <v>54</v>
      </c>
      <c r="C134" s="64"/>
      <c r="D134" s="64"/>
      <c r="E134" s="64"/>
      <c r="F134" s="64"/>
      <c r="I134" s="24"/>
    </row>
    <row r="135" spans="1:9" s="2" customFormat="1" ht="12.75">
      <c r="A135" s="45"/>
      <c r="B135" s="23"/>
      <c r="C135" s="24"/>
      <c r="D135" s="24"/>
      <c r="E135" s="24"/>
      <c r="F135" s="24"/>
      <c r="I135" s="24"/>
    </row>
    <row r="136" spans="1:9" s="38" customFormat="1" ht="12.75">
      <c r="A136" s="36"/>
      <c r="B136" s="28" t="s">
        <v>314</v>
      </c>
      <c r="C136" s="28"/>
      <c r="D136" s="28"/>
      <c r="E136" s="28"/>
      <c r="F136" s="28"/>
      <c r="I136" s="28"/>
    </row>
    <row r="137" spans="1:9" s="38" customFormat="1" ht="12.75">
      <c r="A137" s="36"/>
      <c r="B137" s="28"/>
      <c r="C137" s="28"/>
      <c r="D137" s="28"/>
      <c r="E137" s="28"/>
      <c r="F137" s="28"/>
      <c r="I137" s="28"/>
    </row>
    <row r="138" spans="1:9" s="38" customFormat="1" ht="12.75">
      <c r="A138" s="36"/>
      <c r="B138" s="39"/>
      <c r="C138" s="28"/>
      <c r="D138" s="28"/>
      <c r="E138" s="28"/>
      <c r="F138" s="28"/>
      <c r="G138" s="90" t="s">
        <v>56</v>
      </c>
      <c r="H138" s="90" t="s">
        <v>313</v>
      </c>
      <c r="I138" s="28"/>
    </row>
    <row r="139" spans="1:9" s="38" customFormat="1" ht="12.75">
      <c r="A139" s="36"/>
      <c r="B139" s="39"/>
      <c r="C139" s="28"/>
      <c r="D139" s="28"/>
      <c r="E139" s="28"/>
      <c r="F139" s="28"/>
      <c r="G139" s="90" t="s">
        <v>305</v>
      </c>
      <c r="H139" s="90" t="s">
        <v>305</v>
      </c>
      <c r="I139" s="28"/>
    </row>
    <row r="140" spans="1:9" s="38" customFormat="1" ht="12.75">
      <c r="A140" s="36"/>
      <c r="B140" s="39"/>
      <c r="C140" s="28"/>
      <c r="D140" s="28"/>
      <c r="E140" s="28"/>
      <c r="F140" s="28"/>
      <c r="G140" s="90" t="s">
        <v>28</v>
      </c>
      <c r="H140" s="90" t="s">
        <v>28</v>
      </c>
      <c r="I140" s="28"/>
    </row>
    <row r="141" spans="1:9" s="38" customFormat="1" ht="12.75">
      <c r="A141" s="36"/>
      <c r="B141" s="39"/>
      <c r="C141" s="28"/>
      <c r="D141" s="28"/>
      <c r="E141" s="28"/>
      <c r="F141" s="28"/>
      <c r="G141" s="28"/>
      <c r="I141" s="28"/>
    </row>
    <row r="142" spans="1:9" s="38" customFormat="1" ht="12.75">
      <c r="A142" s="36"/>
      <c r="B142" s="38" t="s">
        <v>107</v>
      </c>
      <c r="C142" s="28"/>
      <c r="D142" s="28"/>
      <c r="E142" s="28"/>
      <c r="F142" s="28"/>
      <c r="G142" s="113"/>
      <c r="I142" s="57"/>
    </row>
    <row r="143" spans="1:9" s="38" customFormat="1" ht="12.75">
      <c r="A143" s="36"/>
      <c r="B143" s="38" t="s">
        <v>331</v>
      </c>
      <c r="C143" s="28"/>
      <c r="D143" s="28"/>
      <c r="E143" s="28"/>
      <c r="F143" s="28"/>
      <c r="G143" s="113">
        <v>15000</v>
      </c>
      <c r="H143" s="40">
        <v>45000</v>
      </c>
      <c r="I143" s="57"/>
    </row>
    <row r="144" spans="1:9" s="38" customFormat="1" ht="12.75">
      <c r="A144" s="36"/>
      <c r="C144" s="28"/>
      <c r="D144" s="28"/>
      <c r="E144" s="28"/>
      <c r="F144" s="28"/>
      <c r="G144" s="113"/>
      <c r="H144" s="40"/>
      <c r="I144" s="57"/>
    </row>
    <row r="145" spans="1:9" s="38" customFormat="1" ht="12.75">
      <c r="A145" s="36"/>
      <c r="B145" s="28" t="s">
        <v>102</v>
      </c>
      <c r="C145" s="28"/>
      <c r="D145" s="28"/>
      <c r="E145" s="28"/>
      <c r="F145" s="28"/>
      <c r="G145" s="114">
        <v>3000</v>
      </c>
      <c r="H145" s="41">
        <v>9000</v>
      </c>
      <c r="I145" s="57"/>
    </row>
    <row r="146" spans="1:9" s="38" customFormat="1" ht="12.75">
      <c r="A146" s="36"/>
      <c r="B146" s="28"/>
      <c r="C146" s="28"/>
      <c r="D146" s="28"/>
      <c r="E146" s="28"/>
      <c r="F146" s="28"/>
      <c r="G146" s="114"/>
      <c r="H146" s="41"/>
      <c r="I146" s="57"/>
    </row>
    <row r="147" spans="2:9" ht="12.75">
      <c r="B147" s="39" t="s">
        <v>203</v>
      </c>
      <c r="G147" s="107"/>
      <c r="I147" s="57"/>
    </row>
    <row r="148" spans="2:9" ht="12.75">
      <c r="B148" s="28" t="s">
        <v>333</v>
      </c>
      <c r="G148" s="113">
        <v>452452</v>
      </c>
      <c r="H148" s="40">
        <v>732131</v>
      </c>
      <c r="I148" s="57"/>
    </row>
    <row r="149" spans="2:9" ht="12.75">
      <c r="B149" s="28"/>
      <c r="G149" s="113"/>
      <c r="H149" s="40"/>
      <c r="I149" s="57"/>
    </row>
    <row r="150" spans="2:9" ht="12.75">
      <c r="B150" s="38" t="s">
        <v>201</v>
      </c>
      <c r="G150" s="113">
        <v>6000</v>
      </c>
      <c r="H150" s="40">
        <v>18000</v>
      </c>
      <c r="I150" s="57"/>
    </row>
    <row r="151" spans="2:9" ht="12.75">
      <c r="B151" s="28"/>
      <c r="G151" s="113"/>
      <c r="H151" s="40"/>
      <c r="I151" s="57"/>
    </row>
    <row r="152" spans="1:9" s="38" customFormat="1" ht="12.75">
      <c r="A152" s="36"/>
      <c r="B152" s="28" t="s">
        <v>202</v>
      </c>
      <c r="C152" s="28"/>
      <c r="D152" s="28"/>
      <c r="E152" s="28"/>
      <c r="F152" s="28"/>
      <c r="G152" s="11">
        <v>3000</v>
      </c>
      <c r="H152" s="3">
        <v>9000</v>
      </c>
      <c r="I152" s="57"/>
    </row>
    <row r="153" spans="2:9" ht="12.75">
      <c r="B153" s="39"/>
      <c r="G153" s="39"/>
      <c r="H153" s="16"/>
      <c r="I153" s="57"/>
    </row>
    <row r="154" spans="2:9" ht="12.75">
      <c r="B154" s="39" t="s">
        <v>117</v>
      </c>
      <c r="G154" s="107"/>
      <c r="I154" s="57"/>
    </row>
    <row r="155" spans="2:8" ht="12.75">
      <c r="B155" s="39" t="s">
        <v>121</v>
      </c>
      <c r="G155" s="113">
        <f>H155-10218954.21</f>
        <v>3459.789999999106</v>
      </c>
      <c r="H155" s="40">
        <v>10222414</v>
      </c>
    </row>
    <row r="156" spans="2:8" ht="12.75">
      <c r="B156" s="39"/>
      <c r="G156" s="113"/>
      <c r="H156" s="40"/>
    </row>
    <row r="157" spans="2:8" ht="12.75">
      <c r="B157" s="39" t="s">
        <v>332</v>
      </c>
      <c r="G157" s="113"/>
      <c r="H157" s="40"/>
    </row>
    <row r="158" spans="2:8" ht="12.75">
      <c r="B158" s="28" t="s">
        <v>334</v>
      </c>
      <c r="C158" s="74"/>
      <c r="D158" s="74"/>
      <c r="E158" s="74"/>
      <c r="F158" s="74"/>
      <c r="G158" s="60">
        <v>0</v>
      </c>
      <c r="H158" s="60">
        <v>86281</v>
      </c>
    </row>
    <row r="159" spans="2:8" ht="12.75">
      <c r="B159" s="39"/>
      <c r="C159" s="74"/>
      <c r="D159" s="74"/>
      <c r="E159" s="74"/>
      <c r="F159" s="74"/>
      <c r="G159" s="60"/>
      <c r="H159" s="60"/>
    </row>
    <row r="160" spans="2:8" ht="12.75">
      <c r="B160" s="39" t="s">
        <v>325</v>
      </c>
      <c r="C160" s="74"/>
      <c r="D160" s="74"/>
      <c r="E160" s="74"/>
      <c r="F160" s="74"/>
      <c r="G160" s="60"/>
      <c r="H160" s="60"/>
    </row>
    <row r="161" spans="2:8" ht="12.75">
      <c r="B161" s="39" t="s">
        <v>324</v>
      </c>
      <c r="C161" s="74"/>
      <c r="D161" s="74"/>
      <c r="E161" s="74"/>
      <c r="F161" s="74"/>
      <c r="G161" s="60">
        <v>1297298</v>
      </c>
      <c r="H161" s="60">
        <v>1297298</v>
      </c>
    </row>
    <row r="162" spans="2:8" ht="12.75">
      <c r="B162" s="39"/>
      <c r="C162" s="74"/>
      <c r="D162" s="74"/>
      <c r="E162" s="74"/>
      <c r="F162" s="74"/>
      <c r="G162" s="60"/>
      <c r="H162" s="60"/>
    </row>
    <row r="163" spans="2:8" ht="13.5" thickBot="1">
      <c r="B163" s="39" t="s">
        <v>326</v>
      </c>
      <c r="C163" s="74"/>
      <c r="D163" s="74"/>
      <c r="E163" s="74"/>
      <c r="F163" s="74"/>
      <c r="G163" s="91">
        <f>476775+3710</f>
        <v>480485</v>
      </c>
      <c r="H163" s="91">
        <f>476775+3710</f>
        <v>480485</v>
      </c>
    </row>
    <row r="164" spans="2:8" ht="12.75">
      <c r="B164" s="39"/>
      <c r="C164" s="74"/>
      <c r="D164" s="74"/>
      <c r="E164" s="74"/>
      <c r="F164" s="74"/>
      <c r="G164" s="60"/>
      <c r="H164" s="60"/>
    </row>
    <row r="165" spans="1:9" s="2" customFormat="1" ht="12.75">
      <c r="A165" s="27"/>
      <c r="B165" s="24"/>
      <c r="C165" s="24"/>
      <c r="D165" s="24"/>
      <c r="E165" s="24"/>
      <c r="F165" s="24"/>
      <c r="I165" s="24"/>
    </row>
    <row r="166" spans="1:9" s="2" customFormat="1" ht="12.75">
      <c r="A166" s="27"/>
      <c r="B166" s="28"/>
      <c r="C166" s="24"/>
      <c r="D166" s="24"/>
      <c r="E166" s="24"/>
      <c r="F166" s="24"/>
      <c r="I166" s="24"/>
    </row>
    <row r="167" spans="1:9" s="2" customFormat="1" ht="12.75">
      <c r="A167" s="27"/>
      <c r="B167" s="28"/>
      <c r="C167" s="24"/>
      <c r="D167" s="24"/>
      <c r="E167" s="24"/>
      <c r="F167" s="24"/>
      <c r="I167" s="24"/>
    </row>
    <row r="168" spans="1:9" s="2" customFormat="1" ht="12.75">
      <c r="A168" s="27"/>
      <c r="B168" s="28"/>
      <c r="C168" s="24"/>
      <c r="D168" s="24"/>
      <c r="E168" s="24"/>
      <c r="F168" s="24"/>
      <c r="I168" s="24"/>
    </row>
    <row r="169" spans="1:9" s="2" customFormat="1" ht="12.75">
      <c r="A169" s="27"/>
      <c r="B169" s="28"/>
      <c r="C169" s="24"/>
      <c r="D169" s="24"/>
      <c r="E169" s="24"/>
      <c r="F169" s="24"/>
      <c r="I169" s="24"/>
    </row>
    <row r="170" spans="1:9" s="2" customFormat="1" ht="12.75">
      <c r="A170" s="27"/>
      <c r="B170" s="28"/>
      <c r="C170" s="24"/>
      <c r="D170" s="24"/>
      <c r="E170" s="24"/>
      <c r="F170" s="24"/>
      <c r="I170" s="24"/>
    </row>
    <row r="171" spans="1:9" s="2" customFormat="1" ht="12.75">
      <c r="A171" s="27"/>
      <c r="B171" s="28"/>
      <c r="C171" s="24"/>
      <c r="D171" s="24"/>
      <c r="E171" s="24"/>
      <c r="F171" s="24"/>
      <c r="I171" s="24"/>
    </row>
    <row r="172" spans="1:9" s="2" customFormat="1" ht="12.75">
      <c r="A172" s="27"/>
      <c r="B172" s="28"/>
      <c r="C172" s="24"/>
      <c r="D172" s="24"/>
      <c r="E172" s="24"/>
      <c r="F172" s="24"/>
      <c r="I172" s="24"/>
    </row>
    <row r="173" spans="1:9" s="2" customFormat="1" ht="12.75">
      <c r="A173" s="27"/>
      <c r="B173" s="28"/>
      <c r="C173" s="24"/>
      <c r="D173" s="24"/>
      <c r="E173" s="24"/>
      <c r="F173" s="24"/>
      <c r="I173" s="24"/>
    </row>
    <row r="174" spans="1:9" s="2" customFormat="1" ht="12.75">
      <c r="A174" s="27"/>
      <c r="B174" s="28"/>
      <c r="C174" s="24"/>
      <c r="D174" s="24"/>
      <c r="E174" s="24"/>
      <c r="F174" s="24"/>
      <c r="I174" s="24"/>
    </row>
    <row r="175" spans="1:9" s="2" customFormat="1" ht="12.75">
      <c r="A175" s="27"/>
      <c r="B175" s="28"/>
      <c r="C175" s="24"/>
      <c r="D175" s="24"/>
      <c r="E175" s="24"/>
      <c r="F175" s="24"/>
      <c r="I175" s="24"/>
    </row>
    <row r="176" spans="1:9" s="2" customFormat="1" ht="12.75">
      <c r="A176" s="27"/>
      <c r="B176" s="28"/>
      <c r="C176" s="24"/>
      <c r="D176" s="24"/>
      <c r="E176" s="24"/>
      <c r="F176" s="24"/>
      <c r="I176" s="24"/>
    </row>
    <row r="177" spans="1:9" s="2" customFormat="1" ht="12.75">
      <c r="A177" s="27"/>
      <c r="B177" s="28"/>
      <c r="C177" s="24"/>
      <c r="D177" s="24"/>
      <c r="E177" s="24"/>
      <c r="F177" s="24"/>
      <c r="I177" s="24"/>
    </row>
  </sheetData>
  <sheetProtection/>
  <mergeCells count="2">
    <mergeCell ref="G66:H66"/>
    <mergeCell ref="D66:E66"/>
  </mergeCells>
  <printOptions horizontalCentered="1"/>
  <pageMargins left="0.590551181102362" right="0.393700787401575" top="1.18110236220472" bottom="0.393700787401575" header="0.511811023622047" footer="0.511811023622047"/>
  <pageSetup horizontalDpi="600" verticalDpi="600" orientation="portrait" paperSize="9" scale="95" r:id="rId4"/>
  <rowBreaks count="2" manualBreakCount="2">
    <brk id="58" max="7" man="1"/>
    <brk id="109" max="7" man="1"/>
  </rowBreaks>
  <drawing r:id="rId3"/>
  <legacyDrawing r:id="rId2"/>
</worksheet>
</file>

<file path=xl/worksheets/sheet8.xml><?xml version="1.0" encoding="utf-8"?>
<worksheet xmlns="http://schemas.openxmlformats.org/spreadsheetml/2006/main" xmlns:r="http://schemas.openxmlformats.org/officeDocument/2006/relationships">
  <dimension ref="A1:AT781"/>
  <sheetViews>
    <sheetView view="pageBreakPreview" zoomScaleSheetLayoutView="100" zoomScalePageLayoutView="0" workbookViewId="0" topLeftCell="A1">
      <selection activeCell="F3" sqref="F3"/>
    </sheetView>
  </sheetViews>
  <sheetFormatPr defaultColWidth="8.8515625" defaultRowHeight="12.75"/>
  <cols>
    <col min="1" max="1" width="3.28125" style="18" customWidth="1"/>
    <col min="2" max="2" width="3.7109375" style="16" customWidth="1"/>
    <col min="3" max="3" width="21.8515625" style="16" customWidth="1"/>
    <col min="4" max="4" width="11.140625" style="16" bestFit="1" customWidth="1"/>
    <col min="5" max="5" width="11.140625" style="17" bestFit="1" customWidth="1"/>
    <col min="6" max="6" width="13.28125" style="17" customWidth="1"/>
    <col min="7" max="7" width="15.28125" style="17" customWidth="1"/>
    <col min="8" max="8" width="1.8515625" style="17" customWidth="1"/>
    <col min="9" max="9" width="15.7109375" style="17" customWidth="1"/>
    <col min="10" max="16384" width="8.8515625" style="17" customWidth="1"/>
  </cols>
  <sheetData>
    <row r="1" spans="1:4" s="2" customFormat="1" ht="12.75">
      <c r="A1" s="18" t="s">
        <v>0</v>
      </c>
      <c r="D1" s="3"/>
    </row>
    <row r="2" spans="1:4" s="2" customFormat="1" ht="12.75">
      <c r="A2" s="16" t="s">
        <v>1</v>
      </c>
      <c r="D2" s="3"/>
    </row>
    <row r="3" spans="1:4" ht="12.75">
      <c r="A3" s="95"/>
      <c r="B3" s="20"/>
      <c r="C3" s="20"/>
      <c r="D3" s="20"/>
    </row>
    <row r="4" spans="2:3" ht="12.75">
      <c r="B4" s="18"/>
      <c r="C4" s="18"/>
    </row>
    <row r="5" spans="2:3" ht="12.75">
      <c r="B5" s="22"/>
      <c r="C5" s="22"/>
    </row>
    <row r="6" spans="2:3" ht="12.75">
      <c r="B6" s="22"/>
      <c r="C6" s="22"/>
    </row>
    <row r="7" spans="1:34" s="2" customFormat="1" ht="12.75">
      <c r="A7" s="96" t="s">
        <v>78</v>
      </c>
      <c r="B7" s="36" t="s">
        <v>41</v>
      </c>
      <c r="C7" s="186"/>
      <c r="D7" s="35"/>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row>
    <row r="8" spans="1:34" s="2" customFormat="1" ht="12.75">
      <c r="A8" s="97"/>
      <c r="B8" s="27"/>
      <c r="C8" s="27"/>
      <c r="D8" s="35"/>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row>
    <row r="9" spans="2:3" ht="12.75">
      <c r="B9" s="22"/>
      <c r="C9" s="22"/>
    </row>
    <row r="10" spans="2:11" ht="12.75">
      <c r="B10" s="22"/>
      <c r="C10" s="22"/>
      <c r="K10" s="76"/>
    </row>
    <row r="11" spans="2:3" ht="12.75">
      <c r="B11" s="22"/>
      <c r="C11" s="22"/>
    </row>
    <row r="12" spans="2:3" ht="12.75">
      <c r="B12" s="22"/>
      <c r="C12" s="22"/>
    </row>
    <row r="13" spans="2:3" ht="12.75">
      <c r="B13" s="22"/>
      <c r="C13" s="22"/>
    </row>
    <row r="14" spans="2:3" ht="12.75">
      <c r="B14" s="22"/>
      <c r="C14" s="22"/>
    </row>
    <row r="15" spans="2:3" ht="12.75">
      <c r="B15" s="22"/>
      <c r="C15" s="22"/>
    </row>
    <row r="16" spans="2:3" ht="12.75">
      <c r="B16" s="22"/>
      <c r="C16" s="22"/>
    </row>
    <row r="17" spans="2:3" ht="12.75">
      <c r="B17" s="22"/>
      <c r="C17" s="22"/>
    </row>
    <row r="18" spans="2:3" ht="12.75">
      <c r="B18" s="22"/>
      <c r="C18" s="22"/>
    </row>
    <row r="19" spans="2:3" ht="12.75">
      <c r="B19" s="22"/>
      <c r="C19" s="22"/>
    </row>
    <row r="20" spans="2:3" ht="12.75">
      <c r="B20" s="22"/>
      <c r="C20" s="22"/>
    </row>
    <row r="21" spans="2:3" ht="12.75">
      <c r="B21" s="22"/>
      <c r="C21" s="22"/>
    </row>
    <row r="22" spans="2:3" ht="12.75">
      <c r="B22" s="22"/>
      <c r="C22" s="22"/>
    </row>
    <row r="23" spans="2:3" ht="12.75">
      <c r="B23" s="22"/>
      <c r="C23" s="22"/>
    </row>
    <row r="24" spans="2:3" ht="12.75">
      <c r="B24" s="22"/>
      <c r="C24" s="22"/>
    </row>
    <row r="25" spans="2:3" ht="12.75">
      <c r="B25" s="22"/>
      <c r="C25" s="22"/>
    </row>
    <row r="26" spans="2:3" ht="12.75">
      <c r="B26" s="22"/>
      <c r="C26" s="22"/>
    </row>
    <row r="27" spans="2:3" ht="12.75">
      <c r="B27" s="22"/>
      <c r="C27" s="22"/>
    </row>
    <row r="28" spans="1:46" s="2" customFormat="1" ht="13.5" customHeight="1">
      <c r="A28" s="96" t="s">
        <v>79</v>
      </c>
      <c r="B28" s="27"/>
      <c r="C28" s="27"/>
      <c r="D28" s="29"/>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row>
    <row r="29" spans="1:46" s="2" customFormat="1" ht="13.5" customHeight="1">
      <c r="A29" s="97"/>
      <c r="B29" s="29"/>
      <c r="C29" s="29"/>
      <c r="D29" s="29"/>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row>
    <row r="30" spans="1:46" s="2" customFormat="1" ht="13.5" customHeight="1">
      <c r="A30" s="97"/>
      <c r="B30" s="29"/>
      <c r="C30" s="29"/>
      <c r="D30" s="29"/>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row>
    <row r="31" spans="1:46" s="2" customFormat="1" ht="12.75">
      <c r="A31" s="97"/>
      <c r="B31" s="29"/>
      <c r="C31" s="29"/>
      <c r="D31" s="29"/>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row>
    <row r="32" spans="1:46" s="2" customFormat="1" ht="12.75">
      <c r="A32" s="97"/>
      <c r="B32" s="29"/>
      <c r="C32" s="29"/>
      <c r="D32" s="29"/>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row>
    <row r="33" spans="1:46" s="2" customFormat="1" ht="13.5" customHeight="1">
      <c r="A33" s="97"/>
      <c r="B33" s="29"/>
      <c r="C33" s="29"/>
      <c r="D33" s="29"/>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row>
    <row r="34" spans="1:46" s="2" customFormat="1" ht="13.5" customHeight="1">
      <c r="A34" s="97"/>
      <c r="B34" s="29"/>
      <c r="C34" s="29"/>
      <c r="D34" s="29"/>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row>
    <row r="35" spans="1:46" s="2" customFormat="1" ht="12.75">
      <c r="A35" s="96" t="s">
        <v>80</v>
      </c>
      <c r="B35" s="27" t="s">
        <v>37</v>
      </c>
      <c r="C35" s="111"/>
      <c r="D35" s="29"/>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row>
    <row r="36" spans="1:46" s="2" customFormat="1" ht="12.75">
      <c r="A36" s="96"/>
      <c r="B36" s="27"/>
      <c r="C36" s="27"/>
      <c r="D36" s="29"/>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row>
    <row r="37" spans="10:24" ht="13.5" customHeight="1">
      <c r="J37" s="207"/>
      <c r="K37" s="207"/>
      <c r="L37" s="207"/>
      <c r="M37" s="207"/>
      <c r="N37" s="207"/>
      <c r="O37" s="207"/>
      <c r="P37" s="207"/>
      <c r="Q37" s="207"/>
      <c r="R37" s="207"/>
      <c r="S37" s="207"/>
      <c r="T37" s="207"/>
      <c r="U37" s="207"/>
      <c r="V37" s="207"/>
      <c r="W37" s="207"/>
      <c r="X37" s="207"/>
    </row>
    <row r="38" spans="10:24" ht="13.5" customHeight="1">
      <c r="J38" s="207"/>
      <c r="K38" s="207"/>
      <c r="L38" s="207"/>
      <c r="M38" s="207"/>
      <c r="N38" s="207"/>
      <c r="O38" s="207"/>
      <c r="P38" s="207"/>
      <c r="Q38" s="207"/>
      <c r="R38" s="207"/>
      <c r="S38" s="207"/>
      <c r="T38" s="207"/>
      <c r="U38" s="207"/>
      <c r="V38" s="207"/>
      <c r="W38" s="207"/>
      <c r="X38" s="207"/>
    </row>
    <row r="39" spans="10:24" ht="13.5" customHeight="1">
      <c r="J39" s="208"/>
      <c r="K39" s="208"/>
      <c r="L39" s="208"/>
      <c r="M39" s="208"/>
      <c r="N39" s="208"/>
      <c r="O39" s="208"/>
      <c r="P39" s="208"/>
      <c r="Q39" s="208"/>
      <c r="R39" s="208"/>
      <c r="S39" s="208"/>
      <c r="T39" s="208"/>
      <c r="U39" s="208"/>
      <c r="V39" s="208"/>
      <c r="W39" s="208"/>
      <c r="X39" s="208"/>
    </row>
    <row r="40" spans="10:24" ht="13.5" customHeight="1">
      <c r="J40" s="209"/>
      <c r="K40" s="209"/>
      <c r="L40" s="209"/>
      <c r="M40" s="209"/>
      <c r="N40" s="209"/>
      <c r="O40" s="209"/>
      <c r="P40" s="209"/>
      <c r="Q40" s="209"/>
      <c r="R40" s="209"/>
      <c r="S40" s="209"/>
      <c r="T40" s="209"/>
      <c r="U40" s="209"/>
      <c r="V40" s="209"/>
      <c r="W40" s="209"/>
      <c r="X40" s="209"/>
    </row>
    <row r="41" spans="10:24" ht="13.5" customHeight="1">
      <c r="J41" s="25"/>
      <c r="K41" s="25"/>
      <c r="L41" s="25"/>
      <c r="M41" s="25"/>
      <c r="N41" s="25"/>
      <c r="O41" s="25"/>
      <c r="P41" s="25"/>
      <c r="Q41" s="25"/>
      <c r="R41" s="25"/>
      <c r="S41" s="25"/>
      <c r="T41" s="25"/>
      <c r="U41" s="25"/>
      <c r="V41" s="25"/>
      <c r="W41" s="25"/>
      <c r="X41" s="25"/>
    </row>
    <row r="42" spans="10:24" ht="13.5" customHeight="1">
      <c r="J42" s="25"/>
      <c r="K42" s="25"/>
      <c r="L42" s="25"/>
      <c r="M42" s="25"/>
      <c r="N42" s="25"/>
      <c r="O42" s="25"/>
      <c r="P42" s="25"/>
      <c r="Q42" s="25"/>
      <c r="R42" s="25"/>
      <c r="S42" s="25"/>
      <c r="T42" s="25"/>
      <c r="U42" s="25"/>
      <c r="V42" s="25"/>
      <c r="W42" s="25"/>
      <c r="X42" s="25"/>
    </row>
    <row r="43" spans="10:24" ht="13.5" customHeight="1">
      <c r="J43" s="25"/>
      <c r="K43" s="25"/>
      <c r="L43" s="25"/>
      <c r="M43" s="25"/>
      <c r="N43" s="25"/>
      <c r="O43" s="25"/>
      <c r="P43" s="25"/>
      <c r="Q43" s="25"/>
      <c r="R43" s="25"/>
      <c r="S43" s="25"/>
      <c r="T43" s="25"/>
      <c r="U43" s="25"/>
      <c r="V43" s="25"/>
      <c r="W43" s="25"/>
      <c r="X43" s="25"/>
    </row>
    <row r="44" spans="10:24" ht="13.5" customHeight="1">
      <c r="J44" s="25"/>
      <c r="K44" s="25"/>
      <c r="L44" s="25"/>
      <c r="M44" s="25"/>
      <c r="N44" s="25"/>
      <c r="O44" s="25"/>
      <c r="P44" s="25"/>
      <c r="Q44" s="25"/>
      <c r="R44" s="25"/>
      <c r="S44" s="25"/>
      <c r="T44" s="25"/>
      <c r="U44" s="25"/>
      <c r="V44" s="25"/>
      <c r="W44" s="25"/>
      <c r="X44" s="25"/>
    </row>
    <row r="45" spans="10:24" ht="13.5" customHeight="1">
      <c r="J45" s="25"/>
      <c r="K45" s="25"/>
      <c r="L45" s="25"/>
      <c r="M45" s="25"/>
      <c r="N45" s="25"/>
      <c r="O45" s="25"/>
      <c r="P45" s="25"/>
      <c r="Q45" s="25"/>
      <c r="R45" s="25"/>
      <c r="S45" s="25"/>
      <c r="T45" s="25"/>
      <c r="U45" s="25"/>
      <c r="V45" s="25"/>
      <c r="W45" s="25"/>
      <c r="X45" s="25"/>
    </row>
    <row r="46" spans="1:46" s="2" customFormat="1" ht="12.75">
      <c r="A46" s="96" t="s">
        <v>81</v>
      </c>
      <c r="B46" s="27" t="s">
        <v>42</v>
      </c>
      <c r="C46" s="27"/>
      <c r="D46" s="29"/>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row>
    <row r="47" spans="1:46" s="2" customFormat="1" ht="12.75">
      <c r="A47" s="96"/>
      <c r="B47" s="27"/>
      <c r="C47" s="27"/>
      <c r="D47" s="29"/>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row>
    <row r="48" spans="1:46" s="2" customFormat="1" ht="12.75">
      <c r="A48" s="97"/>
      <c r="B48" s="29"/>
      <c r="C48" s="29"/>
      <c r="D48" s="29"/>
      <c r="E48" s="25"/>
      <c r="F48" s="25"/>
      <c r="G48" s="25"/>
      <c r="H48" s="25"/>
      <c r="I48" s="25"/>
      <c r="J48" s="29"/>
      <c r="K48" s="29"/>
      <c r="L48" s="29"/>
      <c r="M48" s="29"/>
      <c r="N48" s="29"/>
      <c r="O48" s="29"/>
      <c r="P48" s="29"/>
      <c r="Q48" s="29"/>
      <c r="R48" s="29"/>
      <c r="S48" s="29"/>
      <c r="T48" s="29"/>
      <c r="U48" s="29"/>
      <c r="V48" s="29"/>
      <c r="W48" s="29"/>
      <c r="X48" s="29"/>
      <c r="Y48" s="25"/>
      <c r="Z48" s="25"/>
      <c r="AA48" s="25"/>
      <c r="AB48" s="25"/>
      <c r="AC48" s="25"/>
      <c r="AD48" s="25"/>
      <c r="AE48" s="25"/>
      <c r="AF48" s="25"/>
      <c r="AG48" s="25"/>
      <c r="AH48" s="25"/>
      <c r="AI48" s="25"/>
      <c r="AJ48" s="25"/>
      <c r="AK48" s="25"/>
      <c r="AL48" s="25"/>
      <c r="AM48" s="25"/>
      <c r="AN48" s="25"/>
      <c r="AO48" s="25"/>
      <c r="AP48" s="25"/>
      <c r="AQ48" s="25"/>
      <c r="AR48" s="25"/>
      <c r="AS48" s="25"/>
      <c r="AT48" s="25"/>
    </row>
    <row r="49" spans="1:46" s="2" customFormat="1" ht="12.75">
      <c r="A49" s="97"/>
      <c r="B49" s="29"/>
      <c r="C49" s="29"/>
      <c r="D49" s="29"/>
      <c r="E49" s="25"/>
      <c r="F49" s="25"/>
      <c r="G49" s="25"/>
      <c r="H49" s="25"/>
      <c r="I49" s="25"/>
      <c r="J49" s="29"/>
      <c r="K49" s="29"/>
      <c r="L49" s="29"/>
      <c r="M49" s="29"/>
      <c r="N49" s="29"/>
      <c r="O49" s="29"/>
      <c r="P49" s="29"/>
      <c r="Q49" s="29"/>
      <c r="R49" s="29"/>
      <c r="S49" s="29"/>
      <c r="T49" s="29"/>
      <c r="U49" s="29"/>
      <c r="V49" s="29"/>
      <c r="W49" s="29"/>
      <c r="X49" s="29"/>
      <c r="Y49" s="25"/>
      <c r="Z49" s="25"/>
      <c r="AA49" s="25"/>
      <c r="AB49" s="25"/>
      <c r="AC49" s="25"/>
      <c r="AD49" s="25"/>
      <c r="AE49" s="25"/>
      <c r="AF49" s="25"/>
      <c r="AG49" s="25"/>
      <c r="AH49" s="25"/>
      <c r="AI49" s="25"/>
      <c r="AJ49" s="25"/>
      <c r="AK49" s="25"/>
      <c r="AL49" s="25"/>
      <c r="AM49" s="25"/>
      <c r="AN49" s="25"/>
      <c r="AO49" s="25"/>
      <c r="AP49" s="25"/>
      <c r="AQ49" s="25"/>
      <c r="AR49" s="25"/>
      <c r="AS49" s="25"/>
      <c r="AT49" s="25"/>
    </row>
    <row r="50" spans="1:46" s="2" customFormat="1" ht="12.75">
      <c r="A50" s="96" t="s">
        <v>82</v>
      </c>
      <c r="B50" s="27" t="s">
        <v>8</v>
      </c>
      <c r="C50" s="27"/>
      <c r="D50" s="29"/>
      <c r="E50" s="25"/>
      <c r="F50" s="25"/>
      <c r="G50" s="25"/>
      <c r="H50" s="25"/>
      <c r="I50" s="29"/>
      <c r="J50" s="29"/>
      <c r="K50" s="29"/>
      <c r="L50" s="29"/>
      <c r="M50" s="29"/>
      <c r="N50" s="29"/>
      <c r="O50" s="29"/>
      <c r="P50" s="29"/>
      <c r="Q50" s="29"/>
      <c r="R50" s="29"/>
      <c r="S50" s="29"/>
      <c r="T50" s="29"/>
      <c r="U50" s="29"/>
      <c r="V50" s="29"/>
      <c r="W50" s="29"/>
      <c r="X50" s="29"/>
      <c r="Y50" s="25"/>
      <c r="Z50" s="25"/>
      <c r="AA50" s="25"/>
      <c r="AB50" s="25"/>
      <c r="AC50" s="25"/>
      <c r="AD50" s="25"/>
      <c r="AE50" s="25"/>
      <c r="AF50" s="25"/>
      <c r="AG50" s="25"/>
      <c r="AH50" s="25"/>
      <c r="AI50" s="25"/>
      <c r="AJ50" s="25"/>
      <c r="AK50" s="25"/>
      <c r="AL50" s="25"/>
      <c r="AM50" s="25"/>
      <c r="AN50" s="25"/>
      <c r="AO50" s="25"/>
      <c r="AP50" s="25"/>
      <c r="AQ50" s="25"/>
      <c r="AR50" s="25"/>
      <c r="AS50" s="25"/>
      <c r="AT50" s="25"/>
    </row>
    <row r="51" spans="1:46" s="2" customFormat="1" ht="12.75">
      <c r="A51" s="97"/>
      <c r="B51" s="27"/>
      <c r="C51" s="27"/>
      <c r="D51" s="29"/>
      <c r="E51" s="29"/>
      <c r="F51" s="29"/>
      <c r="G51" s="116" t="s">
        <v>56</v>
      </c>
      <c r="H51" s="55"/>
      <c r="I51" s="116" t="s">
        <v>313</v>
      </c>
      <c r="J51" s="29"/>
      <c r="K51" s="29"/>
      <c r="L51" s="29"/>
      <c r="M51" s="29"/>
      <c r="N51" s="29"/>
      <c r="O51" s="29"/>
      <c r="P51" s="29"/>
      <c r="Q51" s="29"/>
      <c r="R51" s="29"/>
      <c r="S51" s="29"/>
      <c r="T51" s="29"/>
      <c r="U51" s="29"/>
      <c r="V51" s="29"/>
      <c r="W51" s="29"/>
      <c r="X51" s="29"/>
      <c r="Y51" s="25"/>
      <c r="Z51" s="25"/>
      <c r="AA51" s="25"/>
      <c r="AB51" s="25"/>
      <c r="AC51" s="25"/>
      <c r="AD51" s="25"/>
      <c r="AE51" s="25"/>
      <c r="AF51" s="25"/>
      <c r="AG51" s="25"/>
      <c r="AH51" s="25"/>
      <c r="AI51" s="25"/>
      <c r="AJ51" s="25"/>
      <c r="AK51" s="25"/>
      <c r="AL51" s="25"/>
      <c r="AM51" s="25"/>
      <c r="AN51" s="25"/>
      <c r="AO51" s="25"/>
      <c r="AP51" s="25"/>
      <c r="AQ51" s="25"/>
      <c r="AR51" s="25"/>
      <c r="AS51" s="25"/>
      <c r="AT51" s="25"/>
    </row>
    <row r="52" spans="1:46" s="24" customFormat="1" ht="12.75">
      <c r="A52" s="97"/>
      <c r="B52" s="29"/>
      <c r="C52" s="29"/>
      <c r="D52" s="29"/>
      <c r="E52" s="32"/>
      <c r="F52" s="32"/>
      <c r="G52" s="90" t="s">
        <v>305</v>
      </c>
      <c r="H52" s="90"/>
      <c r="I52" s="90" t="s">
        <v>305</v>
      </c>
      <c r="J52" s="25"/>
      <c r="K52" s="25"/>
      <c r="L52" s="25"/>
      <c r="M52" s="25"/>
      <c r="N52" s="25"/>
      <c r="O52" s="25"/>
      <c r="P52" s="25"/>
      <c r="Q52" s="25"/>
      <c r="R52" s="25"/>
      <c r="S52" s="25"/>
      <c r="T52" s="25"/>
      <c r="U52" s="25"/>
      <c r="V52" s="25"/>
      <c r="W52" s="25"/>
      <c r="X52" s="25"/>
      <c r="Y52" s="29"/>
      <c r="Z52" s="29"/>
      <c r="AA52" s="29"/>
      <c r="AB52" s="29"/>
      <c r="AC52" s="29"/>
      <c r="AD52" s="29"/>
      <c r="AE52" s="29"/>
      <c r="AF52" s="29"/>
      <c r="AG52" s="29"/>
      <c r="AH52" s="29"/>
      <c r="AI52" s="29"/>
      <c r="AJ52" s="29"/>
      <c r="AK52" s="29"/>
      <c r="AL52" s="29"/>
      <c r="AM52" s="29"/>
      <c r="AN52" s="29"/>
      <c r="AO52" s="29"/>
      <c r="AP52" s="29"/>
      <c r="AQ52" s="29"/>
      <c r="AR52" s="29"/>
      <c r="AS52" s="29"/>
      <c r="AT52" s="29"/>
    </row>
    <row r="53" spans="1:46" s="24" customFormat="1" ht="12.75">
      <c r="A53" s="97"/>
      <c r="B53" s="29"/>
      <c r="C53" s="29"/>
      <c r="D53" s="29"/>
      <c r="E53" s="35"/>
      <c r="F53" s="35"/>
      <c r="G53" s="55" t="s">
        <v>28</v>
      </c>
      <c r="H53" s="55"/>
      <c r="I53" s="55" t="s">
        <v>28</v>
      </c>
      <c r="J53" s="25"/>
      <c r="K53" s="25"/>
      <c r="L53" s="25"/>
      <c r="M53" s="25"/>
      <c r="N53" s="25"/>
      <c r="O53" s="25"/>
      <c r="P53" s="25"/>
      <c r="Q53" s="25"/>
      <c r="R53" s="25"/>
      <c r="S53" s="25"/>
      <c r="T53" s="25"/>
      <c r="U53" s="25"/>
      <c r="V53" s="25"/>
      <c r="W53" s="25"/>
      <c r="X53" s="25"/>
      <c r="Y53" s="29"/>
      <c r="Z53" s="29"/>
      <c r="AA53" s="29"/>
      <c r="AB53" s="29"/>
      <c r="AC53" s="29"/>
      <c r="AD53" s="29"/>
      <c r="AE53" s="29"/>
      <c r="AF53" s="29"/>
      <c r="AG53" s="29"/>
      <c r="AH53" s="29"/>
      <c r="AI53" s="29"/>
      <c r="AJ53" s="29"/>
      <c r="AK53" s="29"/>
      <c r="AL53" s="29"/>
      <c r="AM53" s="29"/>
      <c r="AN53" s="29"/>
      <c r="AO53" s="29"/>
      <c r="AP53" s="29"/>
      <c r="AQ53" s="29"/>
      <c r="AR53" s="29"/>
      <c r="AS53" s="29"/>
      <c r="AT53" s="29"/>
    </row>
    <row r="54" spans="1:46" s="24" customFormat="1" ht="12.75">
      <c r="A54" s="97"/>
      <c r="B54" s="29" t="s">
        <v>136</v>
      </c>
      <c r="C54" s="29"/>
      <c r="D54" s="29"/>
      <c r="E54" s="35"/>
      <c r="F54" s="35"/>
      <c r="G54" s="35"/>
      <c r="H54" s="35"/>
      <c r="I54" s="35"/>
      <c r="J54" s="25"/>
      <c r="K54" s="25"/>
      <c r="L54" s="25"/>
      <c r="M54" s="25"/>
      <c r="N54" s="25"/>
      <c r="O54" s="25"/>
      <c r="P54" s="25"/>
      <c r="Q54" s="25"/>
      <c r="R54" s="25"/>
      <c r="S54" s="25"/>
      <c r="T54" s="25"/>
      <c r="U54" s="25"/>
      <c r="V54" s="25"/>
      <c r="W54" s="25"/>
      <c r="X54" s="25"/>
      <c r="Y54" s="29"/>
      <c r="Z54" s="29"/>
      <c r="AA54" s="29"/>
      <c r="AB54" s="29"/>
      <c r="AC54" s="29"/>
      <c r="AD54" s="29"/>
      <c r="AE54" s="29"/>
      <c r="AF54" s="29"/>
      <c r="AG54" s="29"/>
      <c r="AH54" s="29"/>
      <c r="AI54" s="29"/>
      <c r="AJ54" s="29"/>
      <c r="AK54" s="29"/>
      <c r="AL54" s="29"/>
      <c r="AM54" s="29"/>
      <c r="AN54" s="29"/>
      <c r="AO54" s="29"/>
      <c r="AP54" s="29"/>
      <c r="AQ54" s="29"/>
      <c r="AR54" s="29"/>
      <c r="AS54" s="29"/>
      <c r="AT54" s="29"/>
    </row>
    <row r="55" spans="1:46" s="24" customFormat="1" ht="12.75">
      <c r="A55" s="97"/>
      <c r="B55" s="29"/>
      <c r="C55" s="29" t="s">
        <v>137</v>
      </c>
      <c r="D55" s="29"/>
      <c r="E55" s="35"/>
      <c r="F55" s="35"/>
      <c r="G55" s="31">
        <f>I55-881000-133500</f>
        <v>143000</v>
      </c>
      <c r="H55" s="34"/>
      <c r="I55" s="31">
        <v>1157500</v>
      </c>
      <c r="J55" s="25"/>
      <c r="K55" s="25"/>
      <c r="L55" s="25"/>
      <c r="M55" s="25"/>
      <c r="N55" s="25"/>
      <c r="O55" s="25"/>
      <c r="P55" s="25"/>
      <c r="Q55" s="25"/>
      <c r="R55" s="25"/>
      <c r="S55" s="25"/>
      <c r="T55" s="25"/>
      <c r="U55" s="25"/>
      <c r="V55" s="25"/>
      <c r="W55" s="25"/>
      <c r="X55" s="25"/>
      <c r="Y55" s="29"/>
      <c r="Z55" s="29"/>
      <c r="AA55" s="29"/>
      <c r="AB55" s="29"/>
      <c r="AC55" s="29"/>
      <c r="AD55" s="29"/>
      <c r="AE55" s="29"/>
      <c r="AF55" s="29"/>
      <c r="AG55" s="29"/>
      <c r="AH55" s="29"/>
      <c r="AI55" s="29"/>
      <c r="AJ55" s="29"/>
      <c r="AK55" s="29"/>
      <c r="AL55" s="29"/>
      <c r="AM55" s="29"/>
      <c r="AN55" s="29"/>
      <c r="AO55" s="29"/>
      <c r="AP55" s="29"/>
      <c r="AQ55" s="29"/>
      <c r="AR55" s="29"/>
      <c r="AS55" s="29"/>
      <c r="AT55" s="29"/>
    </row>
    <row r="56" spans="1:46" s="2" customFormat="1" ht="12.75">
      <c r="A56" s="97"/>
      <c r="B56" s="29"/>
      <c r="C56" s="29" t="s">
        <v>301</v>
      </c>
      <c r="D56" s="29"/>
      <c r="E56" s="35"/>
      <c r="F56" s="35"/>
      <c r="G56" s="31">
        <f>I56-0-40700</f>
        <v>30946</v>
      </c>
      <c r="H56" s="34"/>
      <c r="I56" s="31">
        <v>71646</v>
      </c>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row>
    <row r="57" spans="1:46" s="2" customFormat="1" ht="12.75">
      <c r="A57" s="97"/>
      <c r="C57" s="29" t="s">
        <v>116</v>
      </c>
      <c r="D57" s="29"/>
      <c r="E57" s="34"/>
      <c r="F57" s="34"/>
      <c r="G57" s="54">
        <f>I57-33000+110000</f>
        <v>-59000</v>
      </c>
      <c r="H57" s="34"/>
      <c r="I57" s="54">
        <v>-136000</v>
      </c>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row>
    <row r="58" spans="1:46" s="2" customFormat="1" ht="13.5" thickBot="1">
      <c r="A58" s="97"/>
      <c r="B58" s="29"/>
      <c r="C58" s="29"/>
      <c r="D58" s="29"/>
      <c r="E58" s="34"/>
      <c r="F58" s="34"/>
      <c r="G58" s="98">
        <f>SUM(G55:G57)</f>
        <v>114946</v>
      </c>
      <c r="H58" s="34"/>
      <c r="I58" s="98">
        <f>SUM(I55:I57)</f>
        <v>1093146</v>
      </c>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row>
    <row r="59" spans="1:46" s="2" customFormat="1" ht="12.75">
      <c r="A59" s="97"/>
      <c r="B59" s="33"/>
      <c r="C59" s="33"/>
      <c r="D59" s="29"/>
      <c r="E59" s="31"/>
      <c r="F59" s="31"/>
      <c r="G59" s="34"/>
      <c r="H59" s="34"/>
      <c r="I59" s="34"/>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row>
    <row r="60" spans="1:46" s="2" customFormat="1" ht="12.75">
      <c r="A60" s="97"/>
      <c r="B60" s="33"/>
      <c r="C60" s="33"/>
      <c r="D60" s="29"/>
      <c r="E60" s="31"/>
      <c r="F60" s="31"/>
      <c r="G60" s="31"/>
      <c r="H60" s="31"/>
      <c r="I60" s="34"/>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row>
    <row r="61" spans="1:46" s="2" customFormat="1" ht="12.75">
      <c r="A61" s="97"/>
      <c r="B61" s="33"/>
      <c r="C61" s="33"/>
      <c r="D61" s="29"/>
      <c r="E61" s="31"/>
      <c r="F61" s="31"/>
      <c r="G61" s="31"/>
      <c r="H61" s="31"/>
      <c r="I61" s="34"/>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row>
    <row r="62" spans="1:46" s="2" customFormat="1" ht="12.75">
      <c r="A62" s="97"/>
      <c r="B62" s="33"/>
      <c r="C62" s="33"/>
      <c r="D62" s="29"/>
      <c r="E62" s="31"/>
      <c r="F62" s="31"/>
      <c r="G62" s="31"/>
      <c r="H62" s="31"/>
      <c r="I62" s="34"/>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row>
    <row r="63" spans="1:46" s="2" customFormat="1" ht="12.75">
      <c r="A63" s="97"/>
      <c r="B63" s="33"/>
      <c r="C63" s="33"/>
      <c r="D63" s="29"/>
      <c r="E63" s="31"/>
      <c r="F63" s="31"/>
      <c r="G63" s="31"/>
      <c r="H63" s="31"/>
      <c r="I63" s="34"/>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row>
    <row r="64" spans="1:46" s="2" customFormat="1" ht="12.75">
      <c r="A64" s="96" t="s">
        <v>83</v>
      </c>
      <c r="B64" s="27" t="s">
        <v>92</v>
      </c>
      <c r="C64" s="27"/>
      <c r="D64" s="29"/>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row>
    <row r="65" spans="1:46" s="2" customFormat="1" ht="12.75">
      <c r="A65" s="96"/>
      <c r="B65" s="27"/>
      <c r="C65" s="27"/>
      <c r="D65" s="29"/>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row>
    <row r="66" spans="1:46" s="2" customFormat="1" ht="12.75">
      <c r="A66" s="97"/>
      <c r="B66" s="29"/>
      <c r="C66" s="29"/>
      <c r="D66" s="29"/>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row>
    <row r="67" spans="1:46" s="2" customFormat="1" ht="12.75">
      <c r="A67" s="97"/>
      <c r="B67" s="29"/>
      <c r="C67" s="29"/>
      <c r="D67" s="29"/>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row>
    <row r="68" spans="1:46" s="2" customFormat="1" ht="12.75">
      <c r="A68" s="96" t="s">
        <v>84</v>
      </c>
      <c r="B68" s="27" t="s">
        <v>91</v>
      </c>
      <c r="C68" s="27"/>
      <c r="D68" s="29"/>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row>
    <row r="69" spans="1:46" s="2" customFormat="1" ht="12.75">
      <c r="A69" s="96"/>
      <c r="B69" s="27"/>
      <c r="C69" s="27"/>
      <c r="D69" s="29"/>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row>
    <row r="70" spans="1:46" s="2" customFormat="1" ht="12.75">
      <c r="A70" s="97"/>
      <c r="B70" s="29" t="s">
        <v>312</v>
      </c>
      <c r="C70" s="29"/>
      <c r="D70" s="29"/>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row>
    <row r="71" spans="1:46" s="2" customFormat="1" ht="12.75">
      <c r="A71" s="97"/>
      <c r="B71" s="29"/>
      <c r="C71" s="29"/>
      <c r="D71" s="29"/>
      <c r="E71" s="25"/>
      <c r="F71" s="25"/>
      <c r="G71" s="29"/>
      <c r="H71" s="29"/>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row>
    <row r="72" spans="1:46" s="2" customFormat="1" ht="12.75">
      <c r="A72" s="97"/>
      <c r="B72" s="29"/>
      <c r="C72" s="29"/>
      <c r="D72" s="29"/>
      <c r="E72" s="25"/>
      <c r="F72" s="25"/>
      <c r="G72" s="55"/>
      <c r="H72" s="55"/>
      <c r="I72" s="43" t="s">
        <v>61</v>
      </c>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row>
    <row r="73" spans="1:46" s="2" customFormat="1" ht="12.75">
      <c r="A73" s="97"/>
      <c r="B73" s="29"/>
      <c r="C73" s="29"/>
      <c r="D73" s="29"/>
      <c r="E73" s="25"/>
      <c r="F73" s="25"/>
      <c r="G73" s="90"/>
      <c r="H73" s="90"/>
      <c r="I73" s="90" t="s">
        <v>305</v>
      </c>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row>
    <row r="74" spans="1:46" s="2" customFormat="1" ht="12.75">
      <c r="A74" s="97"/>
      <c r="B74" s="29"/>
      <c r="C74" s="29"/>
      <c r="D74" s="29"/>
      <c r="E74" s="25"/>
      <c r="F74" s="25"/>
      <c r="G74" s="55"/>
      <c r="H74" s="55"/>
      <c r="I74" s="43" t="s">
        <v>28</v>
      </c>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row>
    <row r="75" spans="1:46" s="2" customFormat="1" ht="12.75">
      <c r="A75" s="97"/>
      <c r="B75" s="29"/>
      <c r="C75" s="29"/>
      <c r="D75" s="29"/>
      <c r="E75" s="25"/>
      <c r="F75" s="25"/>
      <c r="G75" s="55"/>
      <c r="H75" s="55"/>
      <c r="I75" s="43"/>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row>
    <row r="76" spans="1:46" s="2" customFormat="1" ht="12.75">
      <c r="A76" s="97"/>
      <c r="B76" s="29" t="s">
        <v>132</v>
      </c>
      <c r="C76" s="29"/>
      <c r="D76" s="29"/>
      <c r="E76" s="25"/>
      <c r="F76" s="25"/>
      <c r="G76" s="34"/>
      <c r="H76" s="34"/>
      <c r="I76" s="31">
        <v>1189166.04</v>
      </c>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row>
    <row r="77" spans="1:46" s="2" customFormat="1" ht="12.75">
      <c r="A77" s="97"/>
      <c r="B77" s="29" t="s">
        <v>133</v>
      </c>
      <c r="C77" s="29"/>
      <c r="D77" s="29"/>
      <c r="E77" s="25"/>
      <c r="F77" s="25"/>
      <c r="G77" s="34"/>
      <c r="H77" s="34"/>
      <c r="I77" s="31">
        <v>1036589.25</v>
      </c>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row>
    <row r="78" spans="1:46" s="2" customFormat="1" ht="13.5" thickBot="1">
      <c r="A78" s="97"/>
      <c r="B78" s="29" t="s">
        <v>134</v>
      </c>
      <c r="C78" s="29"/>
      <c r="D78" s="29"/>
      <c r="E78" s="25"/>
      <c r="F78" s="25"/>
      <c r="G78" s="34"/>
      <c r="H78" s="34"/>
      <c r="I78" s="72">
        <v>1036589</v>
      </c>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row>
    <row r="79" spans="1:46" s="2" customFormat="1" ht="12.75">
      <c r="A79" s="97"/>
      <c r="B79" s="29"/>
      <c r="C79" s="29"/>
      <c r="D79" s="29"/>
      <c r="E79" s="25"/>
      <c r="F79" s="25"/>
      <c r="G79" s="34"/>
      <c r="H79" s="34"/>
      <c r="I79" s="34"/>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row>
    <row r="80" spans="1:46" s="2" customFormat="1" ht="12.75">
      <c r="A80" s="96" t="s">
        <v>85</v>
      </c>
      <c r="B80" s="27" t="s">
        <v>108</v>
      </c>
      <c r="C80" s="111"/>
      <c r="D80" s="29"/>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row>
    <row r="81" spans="1:46" s="2" customFormat="1" ht="12.75">
      <c r="A81" s="96"/>
      <c r="B81" s="27"/>
      <c r="C81" s="27"/>
      <c r="D81" s="29"/>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row>
    <row r="82" spans="1:46" s="2" customFormat="1" ht="12.75">
      <c r="A82" s="97"/>
      <c r="B82" s="27" t="s">
        <v>109</v>
      </c>
      <c r="C82" s="27"/>
      <c r="D82" s="29"/>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row>
    <row r="83" spans="1:46" s="2" customFormat="1" ht="12.75">
      <c r="A83" s="97"/>
      <c r="B83" s="27"/>
      <c r="C83" s="27"/>
      <c r="D83" s="29"/>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row>
    <row r="84" spans="1:46" s="2" customFormat="1" ht="12.75">
      <c r="A84" s="97"/>
      <c r="B84" s="27"/>
      <c r="C84" s="27"/>
      <c r="D84" s="29"/>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row>
    <row r="85" spans="1:46" s="2" customFormat="1" ht="12.75">
      <c r="A85" s="97"/>
      <c r="B85" s="27"/>
      <c r="C85" s="27"/>
      <c r="D85" s="29"/>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row>
    <row r="86" spans="1:46" s="2" customFormat="1" ht="12.75">
      <c r="A86" s="97"/>
      <c r="B86" s="27"/>
      <c r="C86" s="27" t="s">
        <v>329</v>
      </c>
      <c r="D86" s="29"/>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row>
    <row r="87" spans="1:46" s="2" customFormat="1" ht="12.75">
      <c r="A87" s="97"/>
      <c r="B87" s="27"/>
      <c r="C87" s="27"/>
      <c r="D87" s="29"/>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row>
    <row r="88" spans="1:46" s="2" customFormat="1" ht="12.75">
      <c r="A88" s="97"/>
      <c r="B88" s="27"/>
      <c r="C88" s="27"/>
      <c r="D88" s="29"/>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row>
    <row r="89" spans="1:46" s="2" customFormat="1" ht="12.75">
      <c r="A89" s="97"/>
      <c r="B89" s="27"/>
      <c r="C89" s="27"/>
      <c r="D89" s="29"/>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row>
    <row r="90" spans="1:46" s="2" customFormat="1" ht="12.75">
      <c r="A90" s="97"/>
      <c r="B90" s="27"/>
      <c r="C90" s="27"/>
      <c r="D90" s="29"/>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row>
    <row r="91" spans="1:46" s="2" customFormat="1" ht="12.75">
      <c r="A91" s="97"/>
      <c r="B91" s="27"/>
      <c r="C91" s="27"/>
      <c r="D91" s="29"/>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row>
    <row r="92" spans="1:46" s="2" customFormat="1" ht="12.75">
      <c r="A92" s="97"/>
      <c r="B92" s="27"/>
      <c r="C92" s="27"/>
      <c r="D92" s="29"/>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row>
    <row r="93" spans="1:46" s="2" customFormat="1" ht="12.75">
      <c r="A93" s="97"/>
      <c r="B93" s="27"/>
      <c r="C93" s="27"/>
      <c r="D93" s="29"/>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row>
    <row r="94" spans="1:46" s="2" customFormat="1" ht="12.75">
      <c r="A94" s="97"/>
      <c r="B94" s="27"/>
      <c r="C94" s="27"/>
      <c r="D94" s="29"/>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row>
    <row r="95" spans="1:46" s="2" customFormat="1" ht="12.75">
      <c r="A95" s="97"/>
      <c r="B95" s="27"/>
      <c r="C95" s="27"/>
      <c r="D95" s="29"/>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row>
    <row r="96" spans="1:46" s="2" customFormat="1" ht="12.75">
      <c r="A96" s="97"/>
      <c r="B96" s="27"/>
      <c r="C96" s="27"/>
      <c r="D96" s="29"/>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row>
    <row r="97" spans="1:46" s="2" customFormat="1" ht="12.75">
      <c r="A97" s="97"/>
      <c r="B97" s="27"/>
      <c r="C97" s="27"/>
      <c r="D97" s="29"/>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row>
    <row r="98" spans="1:46" s="2" customFormat="1" ht="12.75">
      <c r="A98" s="97"/>
      <c r="B98" s="27"/>
      <c r="C98" s="27"/>
      <c r="D98" s="29"/>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row>
    <row r="99" spans="1:46" s="2" customFormat="1" ht="12.75">
      <c r="A99" s="97"/>
      <c r="B99" s="27"/>
      <c r="C99" s="27"/>
      <c r="D99" s="29"/>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row>
    <row r="100" spans="1:46" s="2" customFormat="1" ht="12.75">
      <c r="A100" s="97"/>
      <c r="B100" s="27"/>
      <c r="C100" s="27"/>
      <c r="D100" s="29"/>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row>
    <row r="101" spans="1:46" s="2" customFormat="1" ht="12.75">
      <c r="A101" s="97"/>
      <c r="B101" s="27"/>
      <c r="C101" s="27"/>
      <c r="D101" s="29"/>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row>
    <row r="102" spans="1:46" s="2" customFormat="1" ht="12.75">
      <c r="A102" s="96" t="s">
        <v>85</v>
      </c>
      <c r="B102" s="27" t="s">
        <v>166</v>
      </c>
      <c r="C102" s="27"/>
      <c r="D102" s="29"/>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row>
    <row r="103" spans="1:46" s="2" customFormat="1" ht="12.75">
      <c r="A103" s="96"/>
      <c r="B103" s="27"/>
      <c r="C103" s="27"/>
      <c r="D103" s="29"/>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row>
    <row r="104" spans="1:46" s="2" customFormat="1" ht="12.75">
      <c r="A104" s="97"/>
      <c r="B104" s="27" t="s">
        <v>167</v>
      </c>
      <c r="C104" s="27"/>
      <c r="D104" s="29"/>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row>
    <row r="105" spans="1:46" s="2" customFormat="1" ht="13.5" customHeight="1">
      <c r="A105" s="97"/>
      <c r="B105" s="27"/>
      <c r="C105" s="27"/>
      <c r="D105" s="29"/>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row>
    <row r="106" spans="1:46" s="2" customFormat="1" ht="12.75">
      <c r="A106" s="97"/>
      <c r="B106" s="27"/>
      <c r="C106" s="27" t="s">
        <v>330</v>
      </c>
      <c r="D106" s="29"/>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row>
    <row r="107" spans="1:46" s="2" customFormat="1" ht="12.75">
      <c r="A107" s="97"/>
      <c r="B107" s="29"/>
      <c r="C107" s="27"/>
      <c r="D107" s="29"/>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row>
    <row r="108" spans="1:46" s="2" customFormat="1" ht="12.75">
      <c r="A108" s="97"/>
      <c r="B108" s="29"/>
      <c r="C108" s="27"/>
      <c r="D108" s="29"/>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row>
    <row r="109" spans="1:46" s="2" customFormat="1" ht="12.75">
      <c r="A109" s="97"/>
      <c r="B109" s="29"/>
      <c r="C109" s="27"/>
      <c r="D109" s="29"/>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row>
    <row r="110" spans="1:46" s="2" customFormat="1" ht="12.75">
      <c r="A110" s="97"/>
      <c r="B110" s="29"/>
      <c r="C110" s="29"/>
      <c r="D110" s="29"/>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row>
    <row r="111" spans="1:46" s="2" customFormat="1" ht="12.75">
      <c r="A111" s="97"/>
      <c r="B111" s="29"/>
      <c r="C111" s="29"/>
      <c r="D111" s="29"/>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row>
    <row r="112" spans="1:46" s="2" customFormat="1" ht="12.75">
      <c r="A112" s="97"/>
      <c r="B112" s="29"/>
      <c r="C112" s="29"/>
      <c r="D112" s="29"/>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row>
    <row r="113" spans="1:46" s="2" customFormat="1" ht="12.75">
      <c r="A113" s="97"/>
      <c r="B113" s="29"/>
      <c r="C113" s="29"/>
      <c r="D113" s="29"/>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row>
    <row r="114" spans="1:46" s="2" customFormat="1" ht="12.75">
      <c r="A114" s="97"/>
      <c r="B114" s="29"/>
      <c r="C114" s="29" t="s">
        <v>180</v>
      </c>
      <c r="D114" s="29"/>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row>
    <row r="115" spans="1:46" s="2" customFormat="1" ht="12.75">
      <c r="A115" s="97"/>
      <c r="B115" s="29"/>
      <c r="C115" s="29"/>
      <c r="D115" s="29"/>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row>
    <row r="116" spans="1:46" s="2" customFormat="1" ht="12.75">
      <c r="A116" s="97"/>
      <c r="B116" s="29"/>
      <c r="C116" s="29"/>
      <c r="D116" s="29"/>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row>
    <row r="117" spans="1:46" s="2" customFormat="1" ht="12.75">
      <c r="A117" s="97"/>
      <c r="B117" s="29"/>
      <c r="C117" s="29"/>
      <c r="D117" s="29"/>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row>
    <row r="118" spans="1:46" s="2" customFormat="1" ht="12.75">
      <c r="A118" s="97"/>
      <c r="B118" s="29"/>
      <c r="C118" s="29"/>
      <c r="D118" s="29"/>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row>
    <row r="119" spans="1:46" s="2" customFormat="1" ht="12.75">
      <c r="A119" s="97"/>
      <c r="B119" s="29"/>
      <c r="C119" s="29"/>
      <c r="D119" s="29"/>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row>
    <row r="120" spans="1:46" s="2" customFormat="1" ht="12.75">
      <c r="A120" s="97"/>
      <c r="B120" s="29"/>
      <c r="C120" s="29"/>
      <c r="D120" s="29"/>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row>
    <row r="121" spans="1:46" s="2" customFormat="1" ht="12.75">
      <c r="A121" s="97"/>
      <c r="B121" s="29"/>
      <c r="C121" s="89" t="s">
        <v>180</v>
      </c>
      <c r="D121" s="29"/>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row>
    <row r="122" spans="1:46" s="2" customFormat="1" ht="12.75">
      <c r="A122" s="97"/>
      <c r="B122" s="29"/>
      <c r="C122" s="29"/>
      <c r="D122" s="29"/>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row>
    <row r="123" spans="1:46" s="2" customFormat="1" ht="12.75">
      <c r="A123" s="97"/>
      <c r="B123" s="29"/>
      <c r="C123" s="29"/>
      <c r="D123" s="29"/>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row>
    <row r="124" spans="1:46" s="2" customFormat="1" ht="12.75">
      <c r="A124" s="97"/>
      <c r="B124" s="29"/>
      <c r="C124" s="29"/>
      <c r="D124" s="29"/>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row>
    <row r="125" spans="1:46" s="2" customFormat="1" ht="12.75">
      <c r="A125" s="97"/>
      <c r="B125" s="29"/>
      <c r="C125" s="29"/>
      <c r="D125" s="29"/>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row>
    <row r="126" spans="1:46" s="2" customFormat="1" ht="12.75">
      <c r="A126" s="97"/>
      <c r="B126" s="29"/>
      <c r="C126" s="29"/>
      <c r="D126" s="29"/>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row>
    <row r="127" spans="1:46" s="2" customFormat="1" ht="12.75">
      <c r="A127" s="97"/>
      <c r="B127" s="29"/>
      <c r="C127" s="29" t="s">
        <v>180</v>
      </c>
      <c r="D127" s="29"/>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row>
    <row r="128" spans="1:46" s="2" customFormat="1" ht="12.75">
      <c r="A128" s="97"/>
      <c r="B128" s="29"/>
      <c r="C128" s="29"/>
      <c r="D128" s="29"/>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row>
    <row r="129" spans="1:46" s="2" customFormat="1" ht="12.75">
      <c r="A129" s="97"/>
      <c r="B129" s="29"/>
      <c r="C129" s="29"/>
      <c r="D129" s="29"/>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row>
    <row r="130" spans="1:46" s="2" customFormat="1" ht="12.75">
      <c r="A130" s="97"/>
      <c r="B130" s="29"/>
      <c r="C130" s="29"/>
      <c r="D130" s="29"/>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row>
    <row r="131" spans="1:46" s="2" customFormat="1" ht="12.75">
      <c r="A131" s="97"/>
      <c r="B131" s="29"/>
      <c r="C131" s="29"/>
      <c r="D131" s="29"/>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row>
    <row r="132" spans="1:46" s="2" customFormat="1" ht="40.5" customHeight="1">
      <c r="A132" s="97"/>
      <c r="B132" s="29"/>
      <c r="C132" s="29"/>
      <c r="D132" s="29"/>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row>
    <row r="133" spans="1:46" s="2" customFormat="1" ht="12.75">
      <c r="A133" s="97"/>
      <c r="B133" s="29"/>
      <c r="C133" s="29" t="s">
        <v>180</v>
      </c>
      <c r="D133" s="29"/>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row>
    <row r="134" spans="1:46" s="2" customFormat="1" ht="12.75">
      <c r="A134" s="97"/>
      <c r="B134" s="29"/>
      <c r="C134" s="29"/>
      <c r="D134" s="29"/>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row>
    <row r="135" spans="1:46" s="2" customFormat="1" ht="12.75">
      <c r="A135" s="97"/>
      <c r="B135" s="29"/>
      <c r="C135" s="29"/>
      <c r="D135" s="29"/>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row>
    <row r="136" spans="1:46" s="2" customFormat="1" ht="12.75">
      <c r="A136" s="97"/>
      <c r="B136" s="29"/>
      <c r="C136" s="29"/>
      <c r="D136" s="29"/>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row>
    <row r="137" spans="1:46" s="2" customFormat="1" ht="12.75">
      <c r="A137" s="97"/>
      <c r="B137" s="29"/>
      <c r="C137" s="29"/>
      <c r="D137" s="29"/>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row>
    <row r="138" spans="1:46" s="2" customFormat="1" ht="12.75">
      <c r="A138" s="97"/>
      <c r="B138" s="29"/>
      <c r="C138" s="29" t="s">
        <v>180</v>
      </c>
      <c r="D138" s="29"/>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row>
    <row r="139" spans="1:46" s="2" customFormat="1" ht="12.75">
      <c r="A139" s="97"/>
      <c r="B139" s="29"/>
      <c r="C139" s="29"/>
      <c r="D139" s="29"/>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row>
    <row r="140" spans="1:46" s="2" customFormat="1" ht="12.75">
      <c r="A140" s="97"/>
      <c r="B140" s="29"/>
      <c r="C140" s="29"/>
      <c r="D140" s="29"/>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row>
    <row r="141" spans="1:46" s="2" customFormat="1" ht="12.75">
      <c r="A141" s="97"/>
      <c r="B141" s="29"/>
      <c r="C141" s="29"/>
      <c r="D141" s="29"/>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row>
    <row r="142" spans="1:46" s="2" customFormat="1" ht="12.75">
      <c r="A142" s="97"/>
      <c r="B142" s="29"/>
      <c r="C142" s="29" t="s">
        <v>180</v>
      </c>
      <c r="D142" s="29"/>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row>
    <row r="143" spans="1:46" s="2" customFormat="1" ht="12.75">
      <c r="A143" s="97"/>
      <c r="B143" s="29"/>
      <c r="C143" s="29"/>
      <c r="D143" s="29"/>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row>
    <row r="144" spans="1:46" s="2" customFormat="1" ht="12.75">
      <c r="A144" s="97"/>
      <c r="B144" s="29"/>
      <c r="C144" s="29"/>
      <c r="D144" s="29"/>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row>
    <row r="145" spans="1:46" s="2" customFormat="1" ht="12.75">
      <c r="A145" s="97"/>
      <c r="B145" s="29"/>
      <c r="C145" s="29" t="s">
        <v>180</v>
      </c>
      <c r="D145" s="29"/>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row>
    <row r="146" spans="1:46" s="2" customFormat="1" ht="12.75">
      <c r="A146" s="97"/>
      <c r="B146" s="29"/>
      <c r="C146" s="29"/>
      <c r="D146" s="29"/>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row>
    <row r="147" spans="1:46" s="2" customFormat="1" ht="12.75">
      <c r="A147" s="97"/>
      <c r="B147" s="29"/>
      <c r="C147" s="29"/>
      <c r="D147" s="29"/>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row>
    <row r="148" spans="1:46" s="2" customFormat="1" ht="12.75">
      <c r="A148" s="97"/>
      <c r="B148" s="29"/>
      <c r="C148" s="29" t="s">
        <v>180</v>
      </c>
      <c r="D148" s="29"/>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row>
    <row r="149" spans="1:46" s="2" customFormat="1" ht="12.75">
      <c r="A149" s="97"/>
      <c r="B149" s="29"/>
      <c r="C149" s="29"/>
      <c r="D149" s="29"/>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row>
    <row r="150" spans="1:46" s="2" customFormat="1" ht="12.75">
      <c r="A150" s="97"/>
      <c r="B150" s="29"/>
      <c r="C150" s="29"/>
      <c r="D150" s="29"/>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row>
    <row r="151" spans="1:46" s="2" customFormat="1" ht="12.75">
      <c r="A151" s="97"/>
      <c r="B151" s="29"/>
      <c r="C151" s="29"/>
      <c r="D151" s="29"/>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row>
    <row r="152" spans="1:46" s="2" customFormat="1" ht="12.75">
      <c r="A152" s="96" t="s">
        <v>85</v>
      </c>
      <c r="B152" s="27" t="s">
        <v>166</v>
      </c>
      <c r="C152" s="27"/>
      <c r="D152" s="29"/>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row>
    <row r="153" spans="1:46" s="2" customFormat="1" ht="12.75">
      <c r="A153" s="96"/>
      <c r="B153" s="27"/>
      <c r="C153" s="27"/>
      <c r="D153" s="29"/>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row>
    <row r="154" spans="1:46" s="2" customFormat="1" ht="12.75">
      <c r="A154" s="97"/>
      <c r="B154" s="27" t="s">
        <v>167</v>
      </c>
      <c r="C154" s="27"/>
      <c r="D154" s="29"/>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row>
    <row r="155" spans="1:46" s="2" customFormat="1" ht="12.75">
      <c r="A155" s="97"/>
      <c r="B155" s="29"/>
      <c r="C155" s="29"/>
      <c r="D155" s="29"/>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row>
    <row r="156" spans="1:46" s="2" customFormat="1" ht="12.75">
      <c r="A156" s="97"/>
      <c r="B156" s="29"/>
      <c r="C156" s="27" t="s">
        <v>330</v>
      </c>
      <c r="D156" s="29"/>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row>
    <row r="157" spans="1:46" s="2" customFormat="1" ht="12.75">
      <c r="A157" s="97"/>
      <c r="B157" s="29"/>
      <c r="C157" s="29"/>
      <c r="D157" s="29"/>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row>
    <row r="158" spans="1:46" s="2" customFormat="1" ht="12.75">
      <c r="A158" s="97"/>
      <c r="B158" s="29"/>
      <c r="C158" s="29"/>
      <c r="D158" s="29"/>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row>
    <row r="159" spans="1:46" s="2" customFormat="1" ht="12.75">
      <c r="A159" s="97"/>
      <c r="B159" s="29"/>
      <c r="C159" s="29"/>
      <c r="D159" s="29"/>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row>
    <row r="160" spans="1:46" s="2" customFormat="1" ht="12.75">
      <c r="A160" s="97"/>
      <c r="B160" s="29"/>
      <c r="C160" s="29"/>
      <c r="D160" s="29"/>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row>
    <row r="161" spans="1:46" s="2" customFormat="1" ht="12.75">
      <c r="A161" s="97"/>
      <c r="B161" s="29"/>
      <c r="C161" s="29"/>
      <c r="D161" s="29"/>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row>
    <row r="162" spans="1:46" s="2" customFormat="1" ht="12.75">
      <c r="A162" s="97"/>
      <c r="B162" s="29"/>
      <c r="C162" s="29"/>
      <c r="D162" s="29"/>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row>
    <row r="163" spans="1:46" s="2" customFormat="1" ht="12.75">
      <c r="A163" s="97"/>
      <c r="B163" s="29"/>
      <c r="C163" s="29"/>
      <c r="D163" s="29"/>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row>
    <row r="164" spans="1:46" s="2" customFormat="1" ht="12.75">
      <c r="A164" s="97"/>
      <c r="B164" s="29"/>
      <c r="C164" s="29"/>
      <c r="D164" s="29"/>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row>
    <row r="165" spans="1:46" s="2" customFormat="1" ht="12.75">
      <c r="A165" s="97"/>
      <c r="B165" s="29"/>
      <c r="C165" s="29"/>
      <c r="D165" s="29"/>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row>
    <row r="166" spans="1:46" s="2" customFormat="1" ht="12.75">
      <c r="A166" s="97"/>
      <c r="B166" s="29"/>
      <c r="C166" s="29"/>
      <c r="D166" s="29"/>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row>
    <row r="167" spans="1:46" s="2" customFormat="1" ht="12.75">
      <c r="A167" s="97"/>
      <c r="B167" s="29"/>
      <c r="C167" s="29"/>
      <c r="D167" s="29"/>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row>
    <row r="168" spans="1:46" s="2" customFormat="1" ht="12.75">
      <c r="A168" s="97"/>
      <c r="B168" s="29"/>
      <c r="C168" s="29"/>
      <c r="D168" s="29"/>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row>
    <row r="169" spans="1:46" s="2" customFormat="1" ht="12.75">
      <c r="A169" s="97"/>
      <c r="B169" s="29"/>
      <c r="C169" s="29"/>
      <c r="D169" s="29"/>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row>
    <row r="170" spans="1:46" s="2" customFormat="1" ht="12.75">
      <c r="A170" s="97"/>
      <c r="B170" s="29"/>
      <c r="C170" s="29"/>
      <c r="D170" s="29"/>
      <c r="E170" s="25"/>
      <c r="F170" s="25"/>
      <c r="G170" s="25"/>
      <c r="H170" s="25"/>
      <c r="I170" s="25"/>
      <c r="J170" s="120"/>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row>
    <row r="171" spans="1:46" s="2" customFormat="1" ht="12.75">
      <c r="A171" s="97"/>
      <c r="B171" s="29"/>
      <c r="C171" s="29"/>
      <c r="D171" s="29"/>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row>
    <row r="172" spans="1:46" s="2" customFormat="1" ht="12.75">
      <c r="A172" s="97"/>
      <c r="B172" s="29"/>
      <c r="C172" s="29"/>
      <c r="D172" s="29"/>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row>
    <row r="173" spans="1:46" s="2" customFormat="1" ht="12.75">
      <c r="A173" s="97"/>
      <c r="B173" s="29"/>
      <c r="C173" s="29"/>
      <c r="D173" s="29"/>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row>
    <row r="174" spans="1:46" s="2" customFormat="1" ht="12.75">
      <c r="A174" s="97"/>
      <c r="B174" s="29"/>
      <c r="C174" s="29"/>
      <c r="D174" s="29"/>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row>
    <row r="175" spans="1:46" s="2" customFormat="1" ht="12.75">
      <c r="A175" s="97"/>
      <c r="B175" s="29"/>
      <c r="C175" s="29"/>
      <c r="D175" s="29"/>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row>
    <row r="176" spans="1:46" s="2" customFormat="1" ht="12.75">
      <c r="A176" s="97"/>
      <c r="B176" s="29"/>
      <c r="C176" s="29"/>
      <c r="D176" s="29"/>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row>
    <row r="177" spans="1:46" s="2" customFormat="1" ht="12.75">
      <c r="A177" s="97"/>
      <c r="B177" s="29"/>
      <c r="C177" s="29"/>
      <c r="D177" s="29"/>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row>
    <row r="178" spans="1:46" s="2" customFormat="1" ht="12.75">
      <c r="A178" s="97"/>
      <c r="B178" s="29"/>
      <c r="C178" s="29"/>
      <c r="D178" s="29"/>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row>
    <row r="179" spans="1:46" s="2" customFormat="1" ht="12.75">
      <c r="A179" s="97"/>
      <c r="B179" s="29"/>
      <c r="C179" s="29"/>
      <c r="D179" s="29"/>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row>
    <row r="180" spans="1:46" s="2" customFormat="1" ht="12.75">
      <c r="A180" s="97"/>
      <c r="B180" s="29"/>
      <c r="C180" s="29"/>
      <c r="D180" s="29"/>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row>
    <row r="181" spans="1:46" s="2" customFormat="1" ht="12.75">
      <c r="A181" s="97"/>
      <c r="B181" s="29"/>
      <c r="C181" s="29"/>
      <c r="D181" s="29"/>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row>
    <row r="182" spans="1:46" s="2" customFormat="1" ht="12.75">
      <c r="A182" s="97"/>
      <c r="B182" s="29"/>
      <c r="C182" s="29"/>
      <c r="D182" s="29"/>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row>
    <row r="183" spans="1:46" s="2" customFormat="1" ht="12.75">
      <c r="A183" s="97"/>
      <c r="B183" s="29"/>
      <c r="C183" s="29"/>
      <c r="D183" s="29"/>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row>
    <row r="184" spans="1:46" s="2" customFormat="1" ht="12.75">
      <c r="A184" s="97"/>
      <c r="B184" s="29"/>
      <c r="C184" s="29"/>
      <c r="D184" s="29"/>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row>
    <row r="185" spans="1:46" s="2" customFormat="1" ht="12.75">
      <c r="A185" s="97"/>
      <c r="B185" s="29"/>
      <c r="C185" s="29"/>
      <c r="D185" s="29"/>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row>
    <row r="186" spans="1:46" s="2" customFormat="1" ht="12.75">
      <c r="A186" s="97"/>
      <c r="B186" s="29"/>
      <c r="C186" s="29"/>
      <c r="D186" s="29"/>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row>
    <row r="187" spans="1:46" s="2" customFormat="1" ht="12.75">
      <c r="A187" s="97"/>
      <c r="B187" s="29"/>
      <c r="C187" s="29"/>
      <c r="D187" s="29"/>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row>
    <row r="188" spans="1:46" s="2" customFormat="1" ht="12.75">
      <c r="A188" s="97"/>
      <c r="B188" s="29"/>
      <c r="C188" s="29"/>
      <c r="D188" s="29"/>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row>
    <row r="189" spans="1:46" s="2" customFormat="1" ht="12.75">
      <c r="A189" s="97"/>
      <c r="B189" s="29"/>
      <c r="C189" s="29"/>
      <c r="D189" s="29"/>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row>
    <row r="190" spans="1:46" s="2" customFormat="1" ht="12.75">
      <c r="A190" s="97"/>
      <c r="B190" s="29"/>
      <c r="C190" s="29"/>
      <c r="D190" s="29"/>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row>
    <row r="191" spans="1:46" s="2" customFormat="1" ht="12.75">
      <c r="A191" s="97"/>
      <c r="B191" s="29"/>
      <c r="C191" s="29"/>
      <c r="D191" s="29"/>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row>
    <row r="192" spans="1:46" s="2" customFormat="1" ht="12.75">
      <c r="A192" s="97"/>
      <c r="B192" s="27"/>
      <c r="C192" s="27"/>
      <c r="D192" s="29"/>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row>
    <row r="193" spans="1:46" s="2" customFormat="1" ht="12.75">
      <c r="A193" s="97"/>
      <c r="B193" s="27"/>
      <c r="C193" s="27"/>
      <c r="D193" s="29"/>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row>
    <row r="194" spans="1:46" s="2" customFormat="1" ht="12.75">
      <c r="A194" s="97"/>
      <c r="B194" s="27"/>
      <c r="C194" s="27"/>
      <c r="D194" s="29"/>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row>
    <row r="195" spans="1:46" s="2" customFormat="1" ht="12.75">
      <c r="A195" s="97"/>
      <c r="B195" s="27"/>
      <c r="C195" s="27"/>
      <c r="D195" s="29"/>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row>
    <row r="196" spans="1:46" s="2" customFormat="1" ht="12.75">
      <c r="A196" s="97"/>
      <c r="B196" s="27"/>
      <c r="C196" s="27"/>
      <c r="D196" s="29"/>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row>
    <row r="197" spans="1:46" s="2" customFormat="1" ht="12.75">
      <c r="A197" s="97"/>
      <c r="B197" s="27"/>
      <c r="C197" s="27"/>
      <c r="D197" s="29"/>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row>
    <row r="198" spans="1:46" s="2" customFormat="1" ht="12.75">
      <c r="A198" s="97"/>
      <c r="B198" s="27"/>
      <c r="C198" s="27"/>
      <c r="D198" s="29"/>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row>
    <row r="199" spans="1:46" s="2" customFormat="1" ht="12.75">
      <c r="A199" s="97"/>
      <c r="B199" s="27"/>
      <c r="C199" s="27"/>
      <c r="D199" s="29"/>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row>
    <row r="200" spans="1:46" s="2" customFormat="1" ht="12.75">
      <c r="A200" s="97"/>
      <c r="B200" s="27"/>
      <c r="C200" s="27"/>
      <c r="D200" s="29"/>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row>
    <row r="201" spans="1:46" s="2" customFormat="1" ht="12.75">
      <c r="A201" s="97"/>
      <c r="B201" s="27"/>
      <c r="C201" s="27"/>
      <c r="D201" s="29"/>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row>
    <row r="202" spans="1:46" s="2" customFormat="1" ht="12.75">
      <c r="A202" s="97"/>
      <c r="B202" s="27"/>
      <c r="C202" s="27"/>
      <c r="D202" s="29"/>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row>
    <row r="203" spans="1:46" s="2" customFormat="1" ht="12.75">
      <c r="A203" s="97"/>
      <c r="B203" s="27"/>
      <c r="C203" s="27"/>
      <c r="D203" s="29"/>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row>
    <row r="204" spans="1:46" s="2" customFormat="1" ht="12.75">
      <c r="A204" s="96" t="s">
        <v>85</v>
      </c>
      <c r="B204" s="27" t="s">
        <v>166</v>
      </c>
      <c r="C204" s="27"/>
      <c r="D204" s="29"/>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row>
    <row r="205" spans="1:46" s="2" customFormat="1" ht="12.75">
      <c r="A205" s="96"/>
      <c r="B205" s="27"/>
      <c r="C205" s="27"/>
      <c r="D205" s="29"/>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row>
    <row r="206" spans="1:46" s="2" customFormat="1" ht="12.75">
      <c r="A206" s="97"/>
      <c r="B206" s="27" t="s">
        <v>167</v>
      </c>
      <c r="C206" s="27"/>
      <c r="D206" s="29"/>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row>
    <row r="207" spans="1:46" s="2" customFormat="1" ht="12.75">
      <c r="A207" s="97"/>
      <c r="B207" s="27"/>
      <c r="C207" s="27"/>
      <c r="D207" s="29"/>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row>
    <row r="208" spans="1:46" s="2" customFormat="1" ht="12.75">
      <c r="A208" s="97"/>
      <c r="B208" s="27"/>
      <c r="C208" s="27" t="s">
        <v>330</v>
      </c>
      <c r="D208" s="29"/>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row>
    <row r="209" spans="1:46" s="2" customFormat="1" ht="12.75">
      <c r="A209" s="97"/>
      <c r="B209" s="27"/>
      <c r="C209" s="27"/>
      <c r="D209" s="29"/>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row>
    <row r="210" spans="1:46" s="2" customFormat="1" ht="12.75">
      <c r="A210" s="97"/>
      <c r="B210" s="27"/>
      <c r="C210" s="27"/>
      <c r="D210" s="29"/>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row>
    <row r="211" spans="1:46" s="2" customFormat="1" ht="12.75">
      <c r="A211" s="97"/>
      <c r="B211" s="27"/>
      <c r="C211" s="27"/>
      <c r="D211" s="29"/>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row>
    <row r="212" spans="1:46" s="2" customFormat="1" ht="12.75">
      <c r="A212" s="97"/>
      <c r="B212" s="27"/>
      <c r="C212" s="27"/>
      <c r="D212" s="29"/>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row>
    <row r="213" spans="1:46" s="2" customFormat="1" ht="12.75">
      <c r="A213" s="97"/>
      <c r="B213" s="27"/>
      <c r="C213" s="27"/>
      <c r="D213" s="29"/>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row>
    <row r="214" spans="1:46" s="2" customFormat="1" ht="12.75">
      <c r="A214" s="97"/>
      <c r="B214" s="27"/>
      <c r="C214" s="27"/>
      <c r="D214" s="29"/>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row>
    <row r="215" spans="1:46" s="2" customFormat="1" ht="12.75">
      <c r="A215" s="97"/>
      <c r="B215" s="27"/>
      <c r="C215" s="27"/>
      <c r="D215" s="29"/>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row>
    <row r="216" spans="1:46" s="2" customFormat="1" ht="12.75">
      <c r="A216" s="97"/>
      <c r="B216" s="27"/>
      <c r="C216" s="27"/>
      <c r="D216" s="29"/>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row>
    <row r="217" spans="1:46" s="2" customFormat="1" ht="12.75">
      <c r="A217" s="97"/>
      <c r="B217" s="27"/>
      <c r="C217" s="27"/>
      <c r="D217" s="29"/>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row>
    <row r="218" spans="1:46" s="2" customFormat="1" ht="12.75">
      <c r="A218" s="97"/>
      <c r="B218" s="27"/>
      <c r="C218" s="27"/>
      <c r="D218" s="29"/>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row>
    <row r="219" spans="1:46" s="2" customFormat="1" ht="12.75">
      <c r="A219" s="97"/>
      <c r="B219" s="27"/>
      <c r="C219" s="27"/>
      <c r="D219" s="29"/>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row>
    <row r="220" spans="1:46" s="2" customFormat="1" ht="12.75">
      <c r="A220" s="97"/>
      <c r="B220" s="27"/>
      <c r="C220" s="27"/>
      <c r="D220" s="29"/>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row>
    <row r="221" spans="1:46" s="2" customFormat="1" ht="12.75">
      <c r="A221" s="97"/>
      <c r="B221" s="27"/>
      <c r="C221" s="27"/>
      <c r="D221" s="29"/>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row>
    <row r="222" spans="1:46" s="2" customFormat="1" ht="12.75">
      <c r="A222" s="97"/>
      <c r="B222" s="27"/>
      <c r="C222" s="27"/>
      <c r="D222" s="29"/>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row>
    <row r="223" spans="1:46" s="2" customFormat="1" ht="12.75">
      <c r="A223" s="97"/>
      <c r="B223" s="27"/>
      <c r="C223" s="27"/>
      <c r="D223" s="29"/>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row>
    <row r="224" spans="1:46" s="2" customFormat="1" ht="12.75">
      <c r="A224" s="97"/>
      <c r="B224" s="27"/>
      <c r="C224" s="27"/>
      <c r="D224" s="29"/>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row>
    <row r="225" spans="1:46" s="2" customFormat="1" ht="12.75">
      <c r="A225" s="97"/>
      <c r="B225" s="27"/>
      <c r="C225" s="27"/>
      <c r="D225" s="29"/>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row>
    <row r="226" spans="1:46" s="2" customFormat="1" ht="12.75">
      <c r="A226" s="97"/>
      <c r="B226" s="27"/>
      <c r="C226" s="27"/>
      <c r="D226" s="29"/>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row>
    <row r="227" spans="1:46" s="2" customFormat="1" ht="12.75">
      <c r="A227" s="97"/>
      <c r="B227" s="27"/>
      <c r="C227" s="27"/>
      <c r="D227" s="29"/>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row>
    <row r="228" spans="1:46" s="2" customFormat="1" ht="12.75">
      <c r="A228" s="97"/>
      <c r="B228" s="27"/>
      <c r="C228" s="27"/>
      <c r="D228" s="29"/>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row>
    <row r="229" spans="1:46" s="2" customFormat="1" ht="12.75">
      <c r="A229" s="97"/>
      <c r="B229" s="27"/>
      <c r="C229" s="27"/>
      <c r="D229" s="29"/>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row>
    <row r="230" spans="1:46" s="2" customFormat="1" ht="12.75">
      <c r="A230" s="97"/>
      <c r="B230" s="27"/>
      <c r="C230" s="27" t="s">
        <v>323</v>
      </c>
      <c r="D230" s="29"/>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row>
    <row r="231" spans="1:46" s="2" customFormat="1" ht="12.75">
      <c r="A231" s="97"/>
      <c r="B231" s="27"/>
      <c r="C231" s="27"/>
      <c r="D231" s="29"/>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row>
    <row r="232" spans="1:46" s="2" customFormat="1" ht="12.75">
      <c r="A232" s="97"/>
      <c r="B232" s="27"/>
      <c r="C232" s="27"/>
      <c r="D232" s="29"/>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row>
    <row r="233" spans="1:46" s="2" customFormat="1" ht="12.75">
      <c r="A233" s="97"/>
      <c r="B233" s="27"/>
      <c r="C233" s="27"/>
      <c r="D233" s="29"/>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row>
    <row r="234" spans="1:46" s="2" customFormat="1" ht="12.75">
      <c r="A234" s="97"/>
      <c r="B234" s="27"/>
      <c r="C234" s="27"/>
      <c r="D234" s="29"/>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row>
    <row r="235" spans="1:46" s="2" customFormat="1" ht="12.75">
      <c r="A235" s="97"/>
      <c r="B235" s="27"/>
      <c r="C235" s="27"/>
      <c r="D235" s="29"/>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row>
    <row r="236" spans="1:46" s="2" customFormat="1" ht="12.75">
      <c r="A236" s="97"/>
      <c r="B236" s="27"/>
      <c r="C236" s="27"/>
      <c r="D236" s="29"/>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row>
    <row r="237" spans="1:46" s="2" customFormat="1" ht="12.75">
      <c r="A237" s="97"/>
      <c r="B237" s="27"/>
      <c r="C237" s="27"/>
      <c r="D237" s="29"/>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row>
    <row r="238" spans="1:46" s="2" customFormat="1" ht="12.75">
      <c r="A238" s="97"/>
      <c r="B238" s="27"/>
      <c r="C238" s="27"/>
      <c r="D238" s="29"/>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row>
    <row r="239" spans="1:46" s="2" customFormat="1" ht="12.75">
      <c r="A239" s="97"/>
      <c r="B239" s="27"/>
      <c r="C239" s="27"/>
      <c r="D239" s="29"/>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row>
    <row r="240" spans="1:46" s="2" customFormat="1" ht="12.75">
      <c r="A240" s="97"/>
      <c r="B240" s="27"/>
      <c r="C240" s="29" t="s">
        <v>138</v>
      </c>
      <c r="D240" s="29"/>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row>
    <row r="241" spans="1:46" s="2" customFormat="1" ht="12.75">
      <c r="A241" s="97"/>
      <c r="B241" s="27"/>
      <c r="C241" s="29"/>
      <c r="D241" s="29"/>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row>
    <row r="242" spans="1:46" s="2" customFormat="1" ht="12.75">
      <c r="A242" s="97"/>
      <c r="B242" s="27"/>
      <c r="C242" s="29"/>
      <c r="D242" s="29"/>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row>
    <row r="243" spans="1:46" s="2" customFormat="1" ht="12.75">
      <c r="A243" s="97"/>
      <c r="B243" s="27"/>
      <c r="C243" s="29"/>
      <c r="D243" s="29"/>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row>
    <row r="244" spans="1:46" s="2" customFormat="1" ht="12.75">
      <c r="A244" s="97"/>
      <c r="B244" s="27"/>
      <c r="C244" s="29"/>
      <c r="D244" s="29"/>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row>
    <row r="245" spans="1:46" s="2" customFormat="1" ht="12.75">
      <c r="A245" s="97"/>
      <c r="B245" s="27"/>
      <c r="C245" s="29"/>
      <c r="D245" s="29"/>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row>
    <row r="246" spans="1:46" s="2" customFormat="1" ht="12.75">
      <c r="A246" s="97"/>
      <c r="B246" s="27"/>
      <c r="C246" s="29" t="s">
        <v>139</v>
      </c>
      <c r="D246" s="29"/>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row>
    <row r="247" spans="1:46" s="2" customFormat="1" ht="12.75">
      <c r="A247" s="97"/>
      <c r="B247" s="27"/>
      <c r="C247" s="27"/>
      <c r="D247" s="29"/>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row>
    <row r="248" spans="1:46" s="2" customFormat="1" ht="12.75">
      <c r="A248" s="97"/>
      <c r="B248" s="27"/>
      <c r="C248" s="27"/>
      <c r="D248" s="29"/>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row>
    <row r="249" spans="1:46" s="2" customFormat="1" ht="12.75">
      <c r="A249" s="97"/>
      <c r="B249" s="27"/>
      <c r="C249" s="27"/>
      <c r="D249" s="29"/>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row>
    <row r="250" spans="1:46" s="2" customFormat="1" ht="12.75">
      <c r="A250" s="96"/>
      <c r="B250" s="27"/>
      <c r="C250" s="29" t="s">
        <v>163</v>
      </c>
      <c r="D250" s="29"/>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row>
    <row r="251" spans="1:46" s="2" customFormat="1" ht="12.75">
      <c r="A251" s="96"/>
      <c r="B251" s="27"/>
      <c r="C251" s="27"/>
      <c r="D251" s="29"/>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row>
    <row r="252" spans="1:46" s="2" customFormat="1" ht="12.75">
      <c r="A252" s="96"/>
      <c r="B252" s="27"/>
      <c r="C252" s="27"/>
      <c r="D252" s="29"/>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row>
    <row r="253" spans="1:46" s="2" customFormat="1" ht="12.75">
      <c r="A253" s="96"/>
      <c r="B253" s="27"/>
      <c r="C253" s="27"/>
      <c r="D253" s="29"/>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row>
    <row r="254" spans="1:46" s="2" customFormat="1" ht="12.75">
      <c r="A254" s="96"/>
      <c r="B254" s="27"/>
      <c r="C254" s="27"/>
      <c r="D254" s="29"/>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row>
    <row r="255" spans="1:46" s="2" customFormat="1" ht="12.75">
      <c r="A255" s="96"/>
      <c r="B255" s="27"/>
      <c r="C255" s="27"/>
      <c r="D255" s="29"/>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row>
    <row r="256" spans="1:46" s="2" customFormat="1" ht="12.75">
      <c r="A256" s="96"/>
      <c r="B256" s="27"/>
      <c r="C256" s="27"/>
      <c r="D256" s="29"/>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row>
    <row r="257" spans="1:46" s="2" customFormat="1" ht="12.75">
      <c r="A257" s="96"/>
      <c r="B257" s="27"/>
      <c r="C257" s="27"/>
      <c r="D257" s="29"/>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row>
    <row r="258" spans="1:46" s="2" customFormat="1" ht="12.75">
      <c r="A258" s="96"/>
      <c r="B258" s="27"/>
      <c r="C258" s="27"/>
      <c r="D258" s="29"/>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row>
    <row r="259" spans="1:46" s="2" customFormat="1" ht="12.75">
      <c r="A259" s="96"/>
      <c r="B259" s="27"/>
      <c r="C259" s="27"/>
      <c r="D259" s="29"/>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row>
    <row r="260" spans="1:46" s="2" customFormat="1" ht="12.75">
      <c r="A260" s="96"/>
      <c r="B260" s="27"/>
      <c r="C260" s="27"/>
      <c r="D260" s="29"/>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row>
    <row r="261" spans="1:46" s="2" customFormat="1" ht="12.75">
      <c r="A261" s="96" t="s">
        <v>85</v>
      </c>
      <c r="B261" s="27" t="s">
        <v>166</v>
      </c>
      <c r="C261" s="27"/>
      <c r="D261" s="29"/>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row>
    <row r="262" spans="1:46" s="2" customFormat="1" ht="12.75">
      <c r="A262" s="96"/>
      <c r="B262" s="27"/>
      <c r="C262" s="27"/>
      <c r="D262" s="29"/>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row>
    <row r="263" spans="1:46" s="2" customFormat="1" ht="12.75">
      <c r="A263" s="96"/>
      <c r="B263" s="27" t="s">
        <v>171</v>
      </c>
      <c r="C263" s="27"/>
      <c r="D263" s="29"/>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row>
    <row r="264" spans="1:46" s="2" customFormat="1" ht="12.75">
      <c r="A264" s="97"/>
      <c r="B264" s="29"/>
      <c r="C264" s="29"/>
      <c r="D264" s="29"/>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row>
    <row r="265" spans="1:46" s="2" customFormat="1" ht="12.75">
      <c r="A265" s="97"/>
      <c r="B265" s="29"/>
      <c r="C265" s="29"/>
      <c r="D265" s="29"/>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row>
    <row r="266" spans="1:46" s="2" customFormat="1" ht="12.75">
      <c r="A266" s="97"/>
      <c r="B266" s="29"/>
      <c r="C266" s="29"/>
      <c r="D266" s="29"/>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row>
    <row r="267" spans="1:46" s="2" customFormat="1" ht="12.75">
      <c r="A267" s="97"/>
      <c r="B267" s="29"/>
      <c r="C267" s="29"/>
      <c r="D267" s="29"/>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row>
    <row r="268" spans="1:46" s="2" customFormat="1" ht="12.75">
      <c r="A268" s="97"/>
      <c r="B268" s="29"/>
      <c r="C268" s="29"/>
      <c r="D268" s="29"/>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row>
    <row r="269" spans="1:46" s="2" customFormat="1" ht="12.75">
      <c r="A269" s="97"/>
      <c r="B269" s="27"/>
      <c r="C269" s="27"/>
      <c r="D269" s="43" t="s">
        <v>110</v>
      </c>
      <c r="E269" s="43" t="s">
        <v>200</v>
      </c>
      <c r="F269" s="43" t="s">
        <v>207</v>
      </c>
      <c r="G269" s="206" t="s">
        <v>204</v>
      </c>
      <c r="H269" s="55"/>
      <c r="I269" s="43" t="s">
        <v>199</v>
      </c>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row>
    <row r="270" spans="1:46" s="2" customFormat="1" ht="12.75">
      <c r="A270" s="97"/>
      <c r="B270" s="27" t="s">
        <v>170</v>
      </c>
      <c r="C270" s="27"/>
      <c r="D270" s="55" t="s">
        <v>111</v>
      </c>
      <c r="E270" s="55" t="s">
        <v>111</v>
      </c>
      <c r="F270" s="55" t="s">
        <v>208</v>
      </c>
      <c r="G270" s="206"/>
      <c r="H270" s="5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row>
    <row r="271" spans="1:46" s="2" customFormat="1" ht="12.75">
      <c r="A271" s="97"/>
      <c r="B271" s="52"/>
      <c r="C271" s="52"/>
      <c r="D271" s="53" t="s">
        <v>28</v>
      </c>
      <c r="E271" s="53" t="s">
        <v>28</v>
      </c>
      <c r="F271" s="53" t="s">
        <v>111</v>
      </c>
      <c r="G271" s="53" t="s">
        <v>28</v>
      </c>
      <c r="H271" s="53" t="s">
        <v>177</v>
      </c>
      <c r="I271" s="83"/>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row>
    <row r="272" spans="1:46" s="2" customFormat="1" ht="12.75">
      <c r="A272" s="97"/>
      <c r="B272" s="29" t="s">
        <v>112</v>
      </c>
      <c r="C272" s="29"/>
      <c r="D272" s="51">
        <v>5000000</v>
      </c>
      <c r="E272" s="31">
        <v>5000000</v>
      </c>
      <c r="F272" s="5" t="s">
        <v>211</v>
      </c>
      <c r="G272" s="56">
        <f>D272-E272</f>
        <v>0</v>
      </c>
      <c r="H272" s="56">
        <v>100</v>
      </c>
      <c r="I272" s="2" t="s">
        <v>178</v>
      </c>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row>
    <row r="273" spans="1:46" s="2" customFormat="1" ht="12.75">
      <c r="A273" s="97"/>
      <c r="B273" s="29" t="s">
        <v>210</v>
      </c>
      <c r="C273" s="29"/>
      <c r="D273" s="51">
        <v>2600000</v>
      </c>
      <c r="E273" s="31">
        <v>2600000</v>
      </c>
      <c r="F273" s="5" t="s">
        <v>211</v>
      </c>
      <c r="G273" s="56">
        <f>D273-E273</f>
        <v>0</v>
      </c>
      <c r="H273" s="56">
        <v>100</v>
      </c>
      <c r="I273" s="2" t="s">
        <v>178</v>
      </c>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row>
    <row r="274" spans="1:46" s="2" customFormat="1" ht="12.75">
      <c r="A274" s="97"/>
      <c r="B274" s="29"/>
      <c r="C274" s="29" t="s">
        <v>209</v>
      </c>
      <c r="F274" s="5"/>
      <c r="H274" s="56"/>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row>
    <row r="275" spans="1:46" s="2" customFormat="1" ht="12.75">
      <c r="A275" s="97"/>
      <c r="B275" s="87" t="s">
        <v>113</v>
      </c>
      <c r="C275" s="87"/>
      <c r="D275" s="86">
        <v>3000000</v>
      </c>
      <c r="E275" s="85">
        <v>2574756</v>
      </c>
      <c r="F275" s="108" t="s">
        <v>212</v>
      </c>
      <c r="G275" s="84">
        <v>0</v>
      </c>
      <c r="H275" s="84">
        <v>78</v>
      </c>
      <c r="I275" s="88" t="s">
        <v>178</v>
      </c>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row>
    <row r="276" spans="1:46" s="2" customFormat="1" ht="12.75">
      <c r="A276" s="97"/>
      <c r="B276" s="29" t="s">
        <v>114</v>
      </c>
      <c r="C276" s="29"/>
      <c r="D276" s="51">
        <v>3110000</v>
      </c>
      <c r="E276" s="31">
        <v>3110000</v>
      </c>
      <c r="F276" s="5" t="s">
        <v>211</v>
      </c>
      <c r="G276" s="56">
        <f>D276-E276</f>
        <v>0</v>
      </c>
      <c r="H276" s="56">
        <v>100</v>
      </c>
      <c r="I276" s="2" t="s">
        <v>178</v>
      </c>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row>
    <row r="277" spans="1:46" s="2" customFormat="1" ht="12.75">
      <c r="A277" s="97"/>
      <c r="B277" s="29" t="s">
        <v>115</v>
      </c>
      <c r="C277" s="29"/>
      <c r="D277" s="51">
        <v>1200000</v>
      </c>
      <c r="E277" s="31">
        <v>1200000</v>
      </c>
      <c r="F277" s="5" t="s">
        <v>211</v>
      </c>
      <c r="G277" s="56">
        <f>D277-E277</f>
        <v>0</v>
      </c>
      <c r="H277" s="56">
        <v>100</v>
      </c>
      <c r="I277" s="2" t="s">
        <v>178</v>
      </c>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row>
    <row r="278" spans="1:46" s="2" customFormat="1" ht="13.5" thickBot="1">
      <c r="A278" s="97"/>
      <c r="B278" s="29"/>
      <c r="C278" s="29"/>
      <c r="D278" s="99">
        <f>SUM(D272:D277)</f>
        <v>14910000</v>
      </c>
      <c r="E278" s="99">
        <f>SUM(E272:E277)</f>
        <v>14484756</v>
      </c>
      <c r="F278" s="99"/>
      <c r="G278" s="99">
        <f>SUM(G272:G277)</f>
        <v>0</v>
      </c>
      <c r="H278" s="99"/>
      <c r="I278" s="100"/>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row>
    <row r="279" spans="1:46" s="2" customFormat="1" ht="12.75">
      <c r="A279" s="97"/>
      <c r="B279" s="29"/>
      <c r="C279" s="29"/>
      <c r="D279" s="112"/>
      <c r="E279" s="112"/>
      <c r="F279" s="112"/>
      <c r="G279" s="112"/>
      <c r="H279" s="112"/>
      <c r="I279" s="24"/>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row>
    <row r="280" spans="1:46" s="2" customFormat="1" ht="12.75">
      <c r="A280" s="97"/>
      <c r="B280" s="29"/>
      <c r="C280" s="29"/>
      <c r="D280" s="112"/>
      <c r="E280" s="112"/>
      <c r="F280" s="112"/>
      <c r="G280" s="112"/>
      <c r="H280" s="112"/>
      <c r="I280" s="24"/>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row>
    <row r="281" spans="1:46" s="2" customFormat="1" ht="12.75">
      <c r="A281" s="97"/>
      <c r="B281" s="29"/>
      <c r="C281" s="29"/>
      <c r="D281" s="112"/>
      <c r="E281" s="112"/>
      <c r="F281" s="112"/>
      <c r="G281" s="112"/>
      <c r="H281" s="112"/>
      <c r="I281" s="24"/>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row>
    <row r="282" spans="1:46" s="2" customFormat="1" ht="12.75">
      <c r="A282" s="97"/>
      <c r="B282" s="29"/>
      <c r="C282" s="29"/>
      <c r="D282" s="112"/>
      <c r="E282" s="112"/>
      <c r="F282" s="112"/>
      <c r="G282" s="112"/>
      <c r="H282" s="112"/>
      <c r="I282" s="24"/>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row>
    <row r="283" spans="1:46" s="2" customFormat="1" ht="12.75">
      <c r="A283" s="97"/>
      <c r="B283" s="29"/>
      <c r="C283" s="29"/>
      <c r="D283" s="112"/>
      <c r="E283" s="112"/>
      <c r="F283" s="112"/>
      <c r="G283" s="112"/>
      <c r="H283" s="112"/>
      <c r="I283" s="24"/>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row>
    <row r="284" spans="1:46" s="2" customFormat="1" ht="12.75">
      <c r="A284" s="97"/>
      <c r="B284" s="29"/>
      <c r="C284" s="29"/>
      <c r="D284" s="112"/>
      <c r="E284" s="112"/>
      <c r="F284" s="112"/>
      <c r="G284" s="112"/>
      <c r="H284" s="112"/>
      <c r="I284" s="24"/>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row>
    <row r="285" spans="1:46" s="2" customFormat="1" ht="12.75">
      <c r="A285" s="97"/>
      <c r="B285" s="29"/>
      <c r="C285" s="29"/>
      <c r="D285" s="112"/>
      <c r="E285" s="112"/>
      <c r="F285" s="112"/>
      <c r="G285" s="112"/>
      <c r="H285" s="112"/>
      <c r="I285" s="24"/>
      <c r="J285" s="29"/>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row>
    <row r="286" spans="1:46" s="2" customFormat="1" ht="12.75">
      <c r="A286" s="97"/>
      <c r="B286" s="29"/>
      <c r="C286" s="29"/>
      <c r="D286" s="112"/>
      <c r="E286" s="112"/>
      <c r="F286" s="112"/>
      <c r="G286" s="112"/>
      <c r="H286" s="112"/>
      <c r="I286" s="24"/>
      <c r="J286" s="29"/>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row>
    <row r="287" spans="1:46" s="2" customFormat="1" ht="12.75">
      <c r="A287" s="96" t="s">
        <v>86</v>
      </c>
      <c r="B287" s="27" t="s">
        <v>93</v>
      </c>
      <c r="C287" s="27"/>
      <c r="D287" s="29"/>
      <c r="E287" s="25"/>
      <c r="F287" s="25"/>
      <c r="G287" s="25"/>
      <c r="H287" s="25"/>
      <c r="I287" s="29"/>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row>
    <row r="288" spans="1:46" s="2" customFormat="1" ht="12.75">
      <c r="A288" s="97"/>
      <c r="B288" s="27"/>
      <c r="C288" s="27"/>
      <c r="D288" s="29"/>
      <c r="E288" s="25"/>
      <c r="F288" s="25"/>
      <c r="G288" s="25"/>
      <c r="H288" s="25"/>
      <c r="I288" s="29"/>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row>
    <row r="289" spans="1:46" s="2" customFormat="1" ht="12.75">
      <c r="A289" s="96"/>
      <c r="C289" s="29"/>
      <c r="D289" s="29"/>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row>
    <row r="290" spans="1:46" s="2" customFormat="1" ht="12.75">
      <c r="A290" s="96"/>
      <c r="C290" s="29"/>
      <c r="D290" s="29"/>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row>
    <row r="291" spans="1:46" s="2" customFormat="1" ht="12.75">
      <c r="A291" s="97"/>
      <c r="B291" s="29"/>
      <c r="C291" s="29"/>
      <c r="D291" s="29"/>
      <c r="E291" s="55"/>
      <c r="F291" s="43" t="s">
        <v>94</v>
      </c>
      <c r="G291" s="43" t="s">
        <v>95</v>
      </c>
      <c r="H291" s="43"/>
      <c r="I291" s="43" t="s">
        <v>27</v>
      </c>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row>
    <row r="292" spans="1:46" s="2" customFormat="1" ht="12.75">
      <c r="A292" s="97"/>
      <c r="B292" s="29"/>
      <c r="C292" s="29"/>
      <c r="D292" s="29"/>
      <c r="E292" s="55"/>
      <c r="F292" s="55" t="s">
        <v>28</v>
      </c>
      <c r="G292" s="55" t="s">
        <v>28</v>
      </c>
      <c r="H292" s="55"/>
      <c r="I292" s="55" t="s">
        <v>28</v>
      </c>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row>
    <row r="293" spans="1:46" s="2" customFormat="1" ht="12.75">
      <c r="A293" s="97"/>
      <c r="B293" s="29"/>
      <c r="C293" s="29"/>
      <c r="D293" s="29"/>
      <c r="E293" s="35"/>
      <c r="F293" s="35"/>
      <c r="G293" s="35"/>
      <c r="H293" s="35"/>
      <c r="I293" s="29"/>
      <c r="J293" s="17"/>
      <c r="K293" s="17"/>
      <c r="L293" s="17"/>
      <c r="M293" s="17"/>
      <c r="N293" s="17"/>
      <c r="O293" s="17"/>
      <c r="P293" s="17"/>
      <c r="Q293" s="17"/>
      <c r="R293" s="17"/>
      <c r="S293" s="17"/>
      <c r="T293" s="17"/>
      <c r="U293" s="17"/>
      <c r="V293" s="17"/>
      <c r="W293" s="17"/>
      <c r="X293" s="17"/>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row>
    <row r="294" spans="1:46" s="2" customFormat="1" ht="12.75">
      <c r="A294" s="97"/>
      <c r="B294" s="29" t="s">
        <v>183</v>
      </c>
      <c r="C294" s="29"/>
      <c r="D294" s="29"/>
      <c r="E294" s="32"/>
      <c r="F294" s="32">
        <f>2363161+349417</f>
        <v>2712578</v>
      </c>
      <c r="G294" s="35"/>
      <c r="H294" s="35"/>
      <c r="I294" s="71">
        <f>F294+G294</f>
        <v>2712578</v>
      </c>
      <c r="J294" s="17"/>
      <c r="K294" s="17"/>
      <c r="L294" s="17"/>
      <c r="M294" s="17"/>
      <c r="N294" s="17"/>
      <c r="O294" s="17"/>
      <c r="P294" s="17"/>
      <c r="Q294" s="17"/>
      <c r="R294" s="17"/>
      <c r="S294" s="17"/>
      <c r="T294" s="17"/>
      <c r="U294" s="17"/>
      <c r="V294" s="17"/>
      <c r="W294" s="17"/>
      <c r="X294" s="17"/>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row>
    <row r="295" spans="1:46" s="2" customFormat="1" ht="12.75">
      <c r="A295" s="97"/>
      <c r="B295" s="29" t="s">
        <v>184</v>
      </c>
      <c r="C295" s="29"/>
      <c r="D295" s="29"/>
      <c r="E295" s="32"/>
      <c r="F295" s="32">
        <v>7059742</v>
      </c>
      <c r="G295" s="34">
        <v>0</v>
      </c>
      <c r="H295" s="34"/>
      <c r="I295" s="71">
        <f>F295+G295</f>
        <v>7059742</v>
      </c>
      <c r="J295" s="17"/>
      <c r="K295" s="17"/>
      <c r="L295" s="17"/>
      <c r="M295" s="17"/>
      <c r="N295" s="17"/>
      <c r="O295" s="17"/>
      <c r="P295" s="17"/>
      <c r="Q295" s="17"/>
      <c r="R295" s="17"/>
      <c r="S295" s="17"/>
      <c r="T295" s="17"/>
      <c r="U295" s="17"/>
      <c r="V295" s="17"/>
      <c r="W295" s="17"/>
      <c r="X295" s="17"/>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row>
    <row r="296" spans="1:46" s="2" customFormat="1" ht="12.75">
      <c r="A296" s="97"/>
      <c r="B296" s="29" t="s">
        <v>185</v>
      </c>
      <c r="C296" s="29"/>
      <c r="D296" s="29"/>
      <c r="E296" s="32"/>
      <c r="F296" s="82">
        <v>1361779</v>
      </c>
      <c r="G296" s="54">
        <v>0</v>
      </c>
      <c r="H296" s="54"/>
      <c r="I296" s="71">
        <f>F296+G296</f>
        <v>1361779</v>
      </c>
      <c r="J296" s="17"/>
      <c r="K296" s="17"/>
      <c r="L296" s="17"/>
      <c r="M296" s="17"/>
      <c r="N296" s="17"/>
      <c r="O296" s="17"/>
      <c r="P296" s="17"/>
      <c r="Q296" s="17"/>
      <c r="R296" s="17"/>
      <c r="S296" s="17"/>
      <c r="T296" s="17"/>
      <c r="U296" s="17"/>
      <c r="V296" s="17"/>
      <c r="W296" s="17"/>
      <c r="X296" s="17"/>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row>
    <row r="297" spans="1:9" ht="13.5" thickBot="1">
      <c r="A297" s="97"/>
      <c r="B297" s="29" t="s">
        <v>27</v>
      </c>
      <c r="E297" s="60"/>
      <c r="F297" s="92">
        <f>SUM(F294:F296)</f>
        <v>11134099</v>
      </c>
      <c r="G297" s="92">
        <f>SUM(G294:G296)</f>
        <v>0</v>
      </c>
      <c r="H297" s="92"/>
      <c r="I297" s="92">
        <f>SUM(I294:I296)</f>
        <v>11134099</v>
      </c>
    </row>
    <row r="298" spans="1:9" ht="12.75">
      <c r="A298" s="97"/>
      <c r="B298" s="29"/>
      <c r="E298" s="60"/>
      <c r="F298" s="60"/>
      <c r="G298" s="60"/>
      <c r="H298" s="60"/>
      <c r="I298" s="60"/>
    </row>
    <row r="299" spans="2:9" ht="12.75">
      <c r="B299" s="29"/>
      <c r="E299" s="60"/>
      <c r="F299" s="60"/>
      <c r="G299" s="60"/>
      <c r="H299" s="60"/>
      <c r="I299" s="60"/>
    </row>
    <row r="300" spans="2:24" ht="12.75">
      <c r="B300" s="29"/>
      <c r="E300" s="60"/>
      <c r="F300" s="60"/>
      <c r="G300" s="90" t="s">
        <v>186</v>
      </c>
      <c r="H300" s="90"/>
      <c r="I300" s="90" t="s">
        <v>187</v>
      </c>
      <c r="J300" s="25"/>
      <c r="K300" s="25"/>
      <c r="L300" s="25"/>
      <c r="M300" s="25"/>
      <c r="N300" s="25"/>
      <c r="O300" s="25"/>
      <c r="P300" s="25"/>
      <c r="Q300" s="25"/>
      <c r="R300" s="25"/>
      <c r="S300" s="25"/>
      <c r="T300" s="25"/>
      <c r="U300" s="25"/>
      <c r="V300" s="25"/>
      <c r="W300" s="25"/>
      <c r="X300" s="25"/>
    </row>
    <row r="301" spans="2:24" ht="12.75">
      <c r="B301" s="29" t="s">
        <v>237</v>
      </c>
      <c r="E301" s="60"/>
      <c r="F301" s="60"/>
      <c r="G301" s="60"/>
      <c r="H301" s="60"/>
      <c r="I301" s="60"/>
      <c r="J301" s="25"/>
      <c r="K301" s="25"/>
      <c r="L301" s="25"/>
      <c r="M301" s="25"/>
      <c r="N301" s="25"/>
      <c r="O301" s="25"/>
      <c r="P301" s="25"/>
      <c r="Q301" s="25"/>
      <c r="R301" s="25"/>
      <c r="S301" s="25"/>
      <c r="T301" s="25"/>
      <c r="U301" s="25"/>
      <c r="V301" s="25"/>
      <c r="W301" s="25"/>
      <c r="X301" s="25"/>
    </row>
    <row r="302" spans="2:24" ht="13.5" thickBot="1">
      <c r="B302" s="29" t="s">
        <v>179</v>
      </c>
      <c r="E302" s="60"/>
      <c r="F302" s="60"/>
      <c r="G302" s="91">
        <v>3000000</v>
      </c>
      <c r="H302" s="91"/>
      <c r="I302" s="91">
        <v>1361779</v>
      </c>
      <c r="J302" s="25"/>
      <c r="K302" s="25"/>
      <c r="L302" s="25"/>
      <c r="M302" s="25"/>
      <c r="N302" s="25"/>
      <c r="O302" s="25"/>
      <c r="P302" s="25"/>
      <c r="Q302" s="25"/>
      <c r="R302" s="25"/>
      <c r="S302" s="25"/>
      <c r="T302" s="25"/>
      <c r="U302" s="25"/>
      <c r="V302" s="25"/>
      <c r="W302" s="25"/>
      <c r="X302" s="25"/>
    </row>
    <row r="303" spans="2:24" ht="12.75">
      <c r="B303" s="29"/>
      <c r="E303" s="60"/>
      <c r="F303" s="60"/>
      <c r="G303" s="60"/>
      <c r="H303" s="60"/>
      <c r="I303" s="60"/>
      <c r="J303" s="25"/>
      <c r="K303" s="25"/>
      <c r="L303" s="25"/>
      <c r="M303" s="25"/>
      <c r="N303" s="25"/>
      <c r="O303" s="25"/>
      <c r="P303" s="25"/>
      <c r="Q303" s="25"/>
      <c r="R303" s="25"/>
      <c r="S303" s="25"/>
      <c r="T303" s="25"/>
      <c r="U303" s="25"/>
      <c r="V303" s="25"/>
      <c r="W303" s="25"/>
      <c r="X303" s="25"/>
    </row>
    <row r="304" spans="1:46" s="2" customFormat="1" ht="12.75">
      <c r="A304" s="96" t="s">
        <v>87</v>
      </c>
      <c r="B304" s="27" t="s">
        <v>38</v>
      </c>
      <c r="C304" s="27"/>
      <c r="D304" s="29"/>
      <c r="E304" s="25"/>
      <c r="F304" s="25"/>
      <c r="G304" s="25"/>
      <c r="H304" s="25"/>
      <c r="I304" s="29"/>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row>
    <row r="305" spans="1:46" s="2" customFormat="1" ht="12.75">
      <c r="A305" s="18"/>
      <c r="B305" s="27"/>
      <c r="C305" s="27"/>
      <c r="D305" s="29"/>
      <c r="E305" s="25"/>
      <c r="F305" s="25"/>
      <c r="G305" s="25"/>
      <c r="H305" s="25"/>
      <c r="I305" s="29"/>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row>
    <row r="306" spans="1:46" s="2" customFormat="1" ht="12.75">
      <c r="A306" s="96"/>
      <c r="I306" s="29"/>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row>
    <row r="307" spans="1:46" s="2" customFormat="1" ht="12.75">
      <c r="A307" s="96"/>
      <c r="I307" s="29"/>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row>
    <row r="308" spans="1:46" s="2" customFormat="1" ht="12.75">
      <c r="A308" s="97"/>
      <c r="I308" s="29"/>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row>
    <row r="309" spans="1:46" s="2" customFormat="1" ht="12.75">
      <c r="A309" s="96" t="s">
        <v>88</v>
      </c>
      <c r="B309" s="27" t="s">
        <v>39</v>
      </c>
      <c r="C309" s="27"/>
      <c r="D309" s="29"/>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row>
    <row r="310" spans="1:46" s="2" customFormat="1" ht="12.75">
      <c r="A310" s="97"/>
      <c r="B310" s="27"/>
      <c r="C310" s="27"/>
      <c r="D310" s="29"/>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row>
    <row r="311" spans="1:46" s="2" customFormat="1" ht="12.75">
      <c r="A311" s="96"/>
      <c r="B311" s="27"/>
      <c r="C311" s="27"/>
      <c r="D311" s="29"/>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row>
    <row r="312" spans="1:46" s="2" customFormat="1" ht="12.75">
      <c r="A312" s="96"/>
      <c r="B312" s="27"/>
      <c r="C312" s="27"/>
      <c r="D312" s="29"/>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row>
    <row r="313" spans="1:46" s="2" customFormat="1" ht="12.75">
      <c r="A313" s="96"/>
      <c r="B313" s="27"/>
      <c r="C313" s="27"/>
      <c r="D313" s="29"/>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row>
    <row r="314" spans="1:46" s="2" customFormat="1" ht="12.75">
      <c r="A314" s="96"/>
      <c r="B314" s="2" t="s">
        <v>138</v>
      </c>
      <c r="I314" s="34"/>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row>
    <row r="315" spans="1:46" s="2" customFormat="1" ht="12.75">
      <c r="A315" s="96"/>
      <c r="I315" s="34"/>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row>
    <row r="316" spans="1:46" s="2" customFormat="1" ht="12.75">
      <c r="A316" s="97"/>
      <c r="I316" s="34"/>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row>
    <row r="317" spans="1:46" s="2" customFormat="1" ht="12.75">
      <c r="A317" s="97"/>
      <c r="I317" s="34"/>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row>
    <row r="318" spans="1:46" s="2" customFormat="1" ht="12.75">
      <c r="A318" s="97"/>
      <c r="B318" s="29"/>
      <c r="C318" s="29"/>
      <c r="D318" s="29"/>
      <c r="E318" s="25"/>
      <c r="F318" s="25"/>
      <c r="G318" s="25"/>
      <c r="H318" s="25"/>
      <c r="I318" s="29"/>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row>
    <row r="319" spans="1:46" s="2" customFormat="1" ht="12.75">
      <c r="A319" s="97"/>
      <c r="B319" s="29"/>
      <c r="C319" s="29"/>
      <c r="D319" s="29"/>
      <c r="E319" s="25"/>
      <c r="F319" s="25"/>
      <c r="G319" s="25"/>
      <c r="H319" s="25"/>
      <c r="I319" s="29"/>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row>
    <row r="320" spans="1:46" s="2" customFormat="1" ht="12.75">
      <c r="A320" s="97"/>
      <c r="B320" s="29"/>
      <c r="C320" s="29"/>
      <c r="D320" s="29"/>
      <c r="E320" s="25"/>
      <c r="F320" s="25"/>
      <c r="G320" s="25"/>
      <c r="H320" s="25"/>
      <c r="I320" s="29"/>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row>
    <row r="321" spans="1:46" s="2" customFormat="1" ht="12.75">
      <c r="A321" s="97"/>
      <c r="B321" s="29"/>
      <c r="C321" s="29"/>
      <c r="D321" s="29"/>
      <c r="E321" s="25"/>
      <c r="F321" s="25"/>
      <c r="G321" s="25"/>
      <c r="H321" s="25"/>
      <c r="I321" s="29"/>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row>
    <row r="322" spans="1:46" s="2" customFormat="1" ht="12.75">
      <c r="A322" s="97"/>
      <c r="B322" s="29"/>
      <c r="C322" s="29"/>
      <c r="D322" s="29"/>
      <c r="E322" s="25"/>
      <c r="F322" s="25"/>
      <c r="G322" s="25"/>
      <c r="H322" s="25"/>
      <c r="I322" s="29"/>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row>
    <row r="323" spans="1:46" s="2" customFormat="1" ht="12.75">
      <c r="A323" s="97"/>
      <c r="B323" s="29"/>
      <c r="C323" s="29"/>
      <c r="D323" s="29"/>
      <c r="E323" s="25"/>
      <c r="F323" s="25"/>
      <c r="G323" s="25"/>
      <c r="H323" s="25"/>
      <c r="I323" s="29"/>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row>
    <row r="324" spans="1:46" s="2" customFormat="1" ht="12.75">
      <c r="A324" s="97"/>
      <c r="B324" s="29"/>
      <c r="C324" s="29"/>
      <c r="D324" s="29"/>
      <c r="E324" s="25"/>
      <c r="F324" s="25"/>
      <c r="G324" s="25"/>
      <c r="H324" s="25"/>
      <c r="I324" s="29"/>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row>
    <row r="325" spans="1:46" s="2" customFormat="1" ht="12.75">
      <c r="A325" s="97"/>
      <c r="B325" s="29"/>
      <c r="C325" s="29"/>
      <c r="D325" s="29"/>
      <c r="E325" s="25"/>
      <c r="F325" s="25"/>
      <c r="G325" s="25"/>
      <c r="H325" s="25"/>
      <c r="I325" s="29"/>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row>
    <row r="326" spans="1:46" s="2" customFormat="1" ht="12.75">
      <c r="A326" s="97"/>
      <c r="B326" s="29"/>
      <c r="C326" s="29"/>
      <c r="D326" s="29"/>
      <c r="E326" s="25"/>
      <c r="F326" s="25"/>
      <c r="G326" s="25"/>
      <c r="H326" s="25"/>
      <c r="I326" s="29"/>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row>
    <row r="327" spans="1:46" s="2" customFormat="1" ht="12.75">
      <c r="A327" s="97"/>
      <c r="B327" s="29"/>
      <c r="C327" s="29"/>
      <c r="D327" s="29"/>
      <c r="E327" s="25"/>
      <c r="F327" s="25"/>
      <c r="G327" s="25"/>
      <c r="H327" s="25"/>
      <c r="I327" s="29"/>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row>
    <row r="328" spans="1:46" s="2" customFormat="1" ht="12.75">
      <c r="A328" s="96"/>
      <c r="B328" s="29" t="s">
        <v>139</v>
      </c>
      <c r="C328" s="29"/>
      <c r="D328" s="29"/>
      <c r="E328" s="25"/>
      <c r="F328" s="25"/>
      <c r="G328" s="25"/>
      <c r="H328" s="25"/>
      <c r="I328" s="29"/>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row>
    <row r="329" spans="1:46" s="2" customFormat="1" ht="12.75">
      <c r="A329" s="97"/>
      <c r="B329" s="29"/>
      <c r="C329" s="29"/>
      <c r="D329" s="29"/>
      <c r="E329" s="25"/>
      <c r="F329" s="25"/>
      <c r="G329" s="25"/>
      <c r="H329" s="25"/>
      <c r="I329" s="29"/>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row>
    <row r="330" spans="1:46" s="2" customFormat="1" ht="12.75">
      <c r="A330" s="97"/>
      <c r="B330" s="29"/>
      <c r="C330" s="29"/>
      <c r="D330" s="29"/>
      <c r="E330" s="25"/>
      <c r="F330" s="25"/>
      <c r="G330" s="25"/>
      <c r="H330" s="25"/>
      <c r="I330" s="29"/>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row>
    <row r="331" spans="1:46" s="2" customFormat="1" ht="12.75">
      <c r="A331" s="97"/>
      <c r="B331" s="29"/>
      <c r="C331" s="29"/>
      <c r="D331" s="29"/>
      <c r="E331" s="25"/>
      <c r="F331" s="25"/>
      <c r="G331" s="25"/>
      <c r="H331" s="25"/>
      <c r="I331" s="29"/>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row>
    <row r="332" spans="1:46" s="2" customFormat="1" ht="12.75">
      <c r="A332" s="97"/>
      <c r="B332" s="29"/>
      <c r="C332" s="29"/>
      <c r="D332" s="29"/>
      <c r="E332" s="25"/>
      <c r="F332" s="25"/>
      <c r="G332" s="25"/>
      <c r="H332" s="25"/>
      <c r="I332" s="29"/>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row>
    <row r="333" spans="1:46" s="2" customFormat="1" ht="12.75">
      <c r="A333" s="97"/>
      <c r="B333" s="29"/>
      <c r="C333" s="29"/>
      <c r="D333" s="29"/>
      <c r="E333" s="25"/>
      <c r="F333" s="25"/>
      <c r="G333" s="25"/>
      <c r="H333" s="25"/>
      <c r="I333" s="29"/>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row>
    <row r="334" spans="1:46" s="2" customFormat="1" ht="12.75">
      <c r="A334" s="97"/>
      <c r="B334" s="29"/>
      <c r="C334" s="29"/>
      <c r="D334" s="29"/>
      <c r="E334" s="25"/>
      <c r="F334" s="25"/>
      <c r="G334" s="25"/>
      <c r="H334" s="25"/>
      <c r="I334" s="29"/>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row>
    <row r="335" spans="1:46" s="2" customFormat="1" ht="12.75">
      <c r="A335" s="97"/>
      <c r="B335" s="29"/>
      <c r="C335" s="29"/>
      <c r="D335" s="29"/>
      <c r="E335" s="25"/>
      <c r="F335" s="25"/>
      <c r="G335" s="25"/>
      <c r="H335" s="25"/>
      <c r="I335" s="29"/>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row>
    <row r="336" spans="1:46" s="2" customFormat="1" ht="12.75">
      <c r="A336" s="97"/>
      <c r="B336" s="29"/>
      <c r="C336" s="29"/>
      <c r="D336" s="29"/>
      <c r="E336" s="25"/>
      <c r="F336" s="25"/>
      <c r="G336" s="25"/>
      <c r="H336" s="25"/>
      <c r="I336" s="29"/>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row>
    <row r="337" spans="1:46" s="2" customFormat="1" ht="12.75">
      <c r="A337" s="97"/>
      <c r="B337" s="29"/>
      <c r="C337" s="29"/>
      <c r="D337" s="29"/>
      <c r="E337" s="25"/>
      <c r="F337" s="25"/>
      <c r="G337" s="25"/>
      <c r="H337" s="25"/>
      <c r="I337" s="29"/>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row>
    <row r="338" spans="1:46" s="2" customFormat="1" ht="12.75">
      <c r="A338" s="97"/>
      <c r="B338" s="29"/>
      <c r="C338" s="29"/>
      <c r="D338" s="29"/>
      <c r="E338" s="25"/>
      <c r="F338" s="25"/>
      <c r="G338" s="25"/>
      <c r="H338" s="25"/>
      <c r="I338" s="29"/>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row>
    <row r="339" spans="1:46" s="2" customFormat="1" ht="12.75">
      <c r="A339" s="97"/>
      <c r="B339" s="29"/>
      <c r="C339" s="29"/>
      <c r="D339" s="29"/>
      <c r="E339" s="25"/>
      <c r="F339" s="25"/>
      <c r="G339" s="25"/>
      <c r="H339" s="25"/>
      <c r="I339" s="29"/>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row>
    <row r="340" spans="1:46" s="2" customFormat="1" ht="12.75">
      <c r="A340" s="97"/>
      <c r="B340" s="29"/>
      <c r="C340" s="29"/>
      <c r="D340" s="29"/>
      <c r="E340" s="25"/>
      <c r="F340" s="25"/>
      <c r="G340" s="25"/>
      <c r="H340" s="25"/>
      <c r="I340" s="29"/>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row>
    <row r="341" spans="1:46" s="2" customFormat="1" ht="12.75">
      <c r="A341" s="97"/>
      <c r="B341" s="29"/>
      <c r="C341" s="29"/>
      <c r="D341" s="29"/>
      <c r="E341" s="25"/>
      <c r="F341" s="25"/>
      <c r="G341" s="25"/>
      <c r="H341" s="25"/>
      <c r="I341" s="29"/>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row>
    <row r="342" spans="1:46" s="2" customFormat="1" ht="12.75">
      <c r="A342" s="97"/>
      <c r="B342" s="29"/>
      <c r="C342" s="29"/>
      <c r="D342" s="29"/>
      <c r="E342" s="25"/>
      <c r="F342" s="25"/>
      <c r="G342" s="25"/>
      <c r="H342" s="25"/>
      <c r="I342" s="29"/>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row>
    <row r="343" spans="1:46" s="2" customFormat="1" ht="12.75">
      <c r="A343" s="97"/>
      <c r="B343" s="29"/>
      <c r="C343" s="29"/>
      <c r="D343" s="29"/>
      <c r="E343" s="25"/>
      <c r="F343" s="25"/>
      <c r="G343" s="25"/>
      <c r="H343" s="25"/>
      <c r="I343" s="29"/>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row>
    <row r="344" spans="1:46" s="2" customFormat="1" ht="12.75">
      <c r="A344" s="97"/>
      <c r="B344" s="29"/>
      <c r="C344" s="29"/>
      <c r="D344" s="29"/>
      <c r="E344" s="25"/>
      <c r="F344" s="25"/>
      <c r="G344" s="25"/>
      <c r="H344" s="25"/>
      <c r="I344" s="29"/>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row>
    <row r="345" spans="1:46" s="2" customFormat="1" ht="12.75">
      <c r="A345" s="97"/>
      <c r="B345" s="29"/>
      <c r="C345" s="29"/>
      <c r="D345" s="29"/>
      <c r="E345" s="25"/>
      <c r="F345" s="25"/>
      <c r="G345" s="25"/>
      <c r="H345" s="25"/>
      <c r="I345" s="29"/>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row>
    <row r="346" spans="1:46" s="2" customFormat="1" ht="13.5" customHeight="1">
      <c r="A346" s="97"/>
      <c r="B346" s="29"/>
      <c r="C346" s="29"/>
      <c r="D346" s="29"/>
      <c r="E346" s="25"/>
      <c r="F346" s="25"/>
      <c r="G346" s="25"/>
      <c r="H346" s="25"/>
      <c r="I346" s="29"/>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row>
    <row r="347" spans="1:46" s="2" customFormat="1" ht="13.5" customHeight="1">
      <c r="A347" s="97"/>
      <c r="B347" s="29"/>
      <c r="C347" s="29"/>
      <c r="D347" s="29"/>
      <c r="E347" s="25"/>
      <c r="F347" s="25"/>
      <c r="G347" s="25"/>
      <c r="H347" s="25"/>
      <c r="I347" s="29"/>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row>
    <row r="348" spans="1:46" s="2" customFormat="1" ht="12.75">
      <c r="A348" s="97"/>
      <c r="B348" s="29"/>
      <c r="C348" s="29"/>
      <c r="D348" s="29"/>
      <c r="E348" s="25"/>
      <c r="F348" s="25"/>
      <c r="G348" s="25"/>
      <c r="H348" s="25"/>
      <c r="I348" s="29"/>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row>
    <row r="349" spans="1:46" s="2" customFormat="1" ht="12.75">
      <c r="A349" s="97"/>
      <c r="B349" s="29"/>
      <c r="C349" s="29"/>
      <c r="D349" s="29"/>
      <c r="E349" s="25"/>
      <c r="F349" s="25"/>
      <c r="G349" s="25"/>
      <c r="H349" s="25"/>
      <c r="I349" s="29"/>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row>
    <row r="350" spans="1:46" s="2" customFormat="1" ht="12.75">
      <c r="A350" s="97"/>
      <c r="B350" s="29"/>
      <c r="C350" s="29"/>
      <c r="D350" s="29"/>
      <c r="E350" s="25"/>
      <c r="F350" s="25"/>
      <c r="G350" s="25"/>
      <c r="H350" s="25"/>
      <c r="I350" s="29"/>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row>
    <row r="351" spans="1:46" s="2" customFormat="1" ht="12.75">
      <c r="A351" s="97"/>
      <c r="B351" s="29"/>
      <c r="C351" s="29"/>
      <c r="D351" s="29"/>
      <c r="E351" s="25"/>
      <c r="F351" s="25"/>
      <c r="G351" s="25"/>
      <c r="H351" s="25"/>
      <c r="I351" s="29"/>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row>
    <row r="352" spans="1:46" s="2" customFormat="1" ht="12.75">
      <c r="A352" s="97"/>
      <c r="B352" s="29"/>
      <c r="C352" s="29"/>
      <c r="D352" s="29"/>
      <c r="E352" s="25"/>
      <c r="F352" s="25"/>
      <c r="G352" s="25"/>
      <c r="H352" s="25"/>
      <c r="I352" s="29"/>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row>
    <row r="353" spans="1:46" s="2" customFormat="1" ht="12.75">
      <c r="A353" s="97"/>
      <c r="B353" s="29"/>
      <c r="C353" s="29"/>
      <c r="D353" s="29"/>
      <c r="E353" s="25"/>
      <c r="F353" s="25"/>
      <c r="G353" s="25"/>
      <c r="H353" s="25"/>
      <c r="I353" s="29"/>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row>
    <row r="354" spans="1:46" s="2" customFormat="1" ht="12.75">
      <c r="A354" s="97"/>
      <c r="B354" s="29"/>
      <c r="C354" s="29"/>
      <c r="D354" s="29"/>
      <c r="E354" s="25"/>
      <c r="F354" s="25"/>
      <c r="G354" s="25"/>
      <c r="H354" s="25"/>
      <c r="I354" s="29"/>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row>
    <row r="355" spans="1:46" s="2" customFormat="1" ht="12.75">
      <c r="A355" s="97"/>
      <c r="B355" s="29"/>
      <c r="C355" s="29"/>
      <c r="D355" s="29"/>
      <c r="E355" s="25"/>
      <c r="F355" s="25"/>
      <c r="G355" s="25"/>
      <c r="H355" s="25"/>
      <c r="I355" s="29"/>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row>
    <row r="356" spans="1:46" s="2" customFormat="1" ht="12.75">
      <c r="A356" s="97"/>
      <c r="B356" s="29"/>
      <c r="C356" s="29"/>
      <c r="D356" s="29"/>
      <c r="E356" s="25"/>
      <c r="F356" s="25"/>
      <c r="G356" s="25"/>
      <c r="H356" s="25"/>
      <c r="I356" s="29"/>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row>
    <row r="357" spans="1:46" s="2" customFormat="1" ht="12.75">
      <c r="A357" s="97"/>
      <c r="B357" s="29"/>
      <c r="C357" s="29"/>
      <c r="D357" s="29"/>
      <c r="E357" s="25"/>
      <c r="F357" s="25"/>
      <c r="G357" s="25"/>
      <c r="H357" s="25"/>
      <c r="I357" s="29"/>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row>
    <row r="358" spans="1:46" s="2" customFormat="1" ht="12.75">
      <c r="A358" s="97"/>
      <c r="B358" s="29"/>
      <c r="C358" s="29"/>
      <c r="D358" s="29"/>
      <c r="E358" s="25"/>
      <c r="F358" s="25"/>
      <c r="G358" s="25"/>
      <c r="H358" s="25"/>
      <c r="I358" s="29"/>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row>
    <row r="359" spans="1:46" s="2" customFormat="1" ht="12.75">
      <c r="A359" s="97"/>
      <c r="B359" s="29"/>
      <c r="C359" s="29"/>
      <c r="D359" s="29"/>
      <c r="E359" s="25"/>
      <c r="F359" s="25"/>
      <c r="G359" s="25"/>
      <c r="H359" s="25"/>
      <c r="I359" s="29"/>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row>
    <row r="360" spans="1:46" s="2" customFormat="1" ht="12.75">
      <c r="A360" s="97"/>
      <c r="B360" s="29"/>
      <c r="C360" s="29"/>
      <c r="D360" s="29"/>
      <c r="E360" s="25"/>
      <c r="F360" s="25"/>
      <c r="G360" s="25"/>
      <c r="H360" s="25"/>
      <c r="I360" s="29"/>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row>
    <row r="361" spans="1:46" s="2" customFormat="1" ht="12.75">
      <c r="A361" s="97"/>
      <c r="B361" s="29"/>
      <c r="C361" s="29"/>
      <c r="D361" s="29"/>
      <c r="E361" s="25"/>
      <c r="F361" s="25"/>
      <c r="G361" s="25"/>
      <c r="H361" s="25"/>
      <c r="I361" s="29"/>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row>
    <row r="362" spans="1:46" s="2" customFormat="1" ht="12.75">
      <c r="A362" s="97"/>
      <c r="B362" s="29"/>
      <c r="C362" s="29"/>
      <c r="D362" s="29"/>
      <c r="E362" s="25"/>
      <c r="F362" s="25"/>
      <c r="G362" s="25"/>
      <c r="H362" s="25"/>
      <c r="I362" s="29"/>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row>
    <row r="363" spans="1:46" s="2" customFormat="1" ht="12.75">
      <c r="A363" s="97"/>
      <c r="B363" s="29"/>
      <c r="C363" s="29"/>
      <c r="D363" s="29"/>
      <c r="E363" s="25"/>
      <c r="F363" s="25"/>
      <c r="G363" s="25"/>
      <c r="H363" s="25"/>
      <c r="I363" s="29"/>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row>
    <row r="364" spans="1:46" s="2" customFormat="1" ht="12.75">
      <c r="A364" s="97"/>
      <c r="B364" s="29"/>
      <c r="C364" s="29"/>
      <c r="D364" s="29"/>
      <c r="E364" s="25"/>
      <c r="F364" s="25"/>
      <c r="G364" s="25"/>
      <c r="H364" s="25"/>
      <c r="I364" s="29"/>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row>
    <row r="365" spans="1:46" s="2" customFormat="1" ht="12.75">
      <c r="A365" s="97"/>
      <c r="B365" s="29"/>
      <c r="C365" s="29"/>
      <c r="D365" s="29"/>
      <c r="E365" s="25"/>
      <c r="F365" s="25"/>
      <c r="G365" s="25"/>
      <c r="H365" s="25"/>
      <c r="I365" s="29"/>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row>
    <row r="366" spans="1:46" s="2" customFormat="1" ht="12.75">
      <c r="A366" s="97"/>
      <c r="B366" s="29"/>
      <c r="C366" s="29"/>
      <c r="D366" s="29"/>
      <c r="E366" s="25"/>
      <c r="F366" s="25"/>
      <c r="G366" s="25"/>
      <c r="H366" s="25"/>
      <c r="I366" s="29"/>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row>
    <row r="367" spans="1:46" s="2" customFormat="1" ht="12.75">
      <c r="A367" s="96" t="s">
        <v>88</v>
      </c>
      <c r="B367" s="27" t="s">
        <v>236</v>
      </c>
      <c r="C367" s="29"/>
      <c r="D367" s="29"/>
      <c r="E367" s="25"/>
      <c r="F367" s="25"/>
      <c r="G367" s="25"/>
      <c r="H367" s="25"/>
      <c r="I367" s="29"/>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row>
    <row r="368" spans="1:46" s="2" customFormat="1" ht="12.75">
      <c r="A368" s="97"/>
      <c r="B368" s="29"/>
      <c r="C368" s="29"/>
      <c r="D368" s="29"/>
      <c r="E368" s="25"/>
      <c r="F368" s="25"/>
      <c r="G368" s="25"/>
      <c r="H368" s="25"/>
      <c r="I368" s="29"/>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row>
    <row r="369" spans="1:46" s="2" customFormat="1" ht="12.75">
      <c r="A369" s="97"/>
      <c r="B369" s="29" t="s">
        <v>163</v>
      </c>
      <c r="C369" s="29"/>
      <c r="D369" s="29"/>
      <c r="E369" s="25"/>
      <c r="F369" s="25"/>
      <c r="G369" s="25"/>
      <c r="H369" s="25"/>
      <c r="I369" s="29"/>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row>
    <row r="370" spans="1:46" s="2" customFormat="1" ht="12.75">
      <c r="A370" s="97"/>
      <c r="B370" s="29"/>
      <c r="C370" s="29"/>
      <c r="D370" s="29"/>
      <c r="E370" s="25"/>
      <c r="F370" s="25"/>
      <c r="G370" s="25"/>
      <c r="H370" s="25"/>
      <c r="I370" s="29"/>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row>
    <row r="371" spans="1:46" s="2" customFormat="1" ht="12.75">
      <c r="A371" s="97"/>
      <c r="B371" s="29"/>
      <c r="C371" s="29"/>
      <c r="D371" s="29"/>
      <c r="E371" s="25"/>
      <c r="F371" s="25"/>
      <c r="G371" s="25"/>
      <c r="H371" s="25"/>
      <c r="I371" s="29"/>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row>
    <row r="372" spans="1:46" s="2" customFormat="1" ht="12.75">
      <c r="A372" s="97"/>
      <c r="B372" s="29"/>
      <c r="C372" s="29"/>
      <c r="D372" s="29"/>
      <c r="E372" s="25"/>
      <c r="F372" s="25"/>
      <c r="G372" s="25"/>
      <c r="H372" s="25"/>
      <c r="I372" s="29"/>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row>
    <row r="373" spans="1:46" s="2" customFormat="1" ht="12.75">
      <c r="A373" s="97"/>
      <c r="B373" s="29"/>
      <c r="C373" s="29"/>
      <c r="D373" s="29"/>
      <c r="E373" s="25"/>
      <c r="F373" s="25"/>
      <c r="G373" s="25"/>
      <c r="H373" s="25"/>
      <c r="I373" s="29"/>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row>
    <row r="374" spans="1:46" s="2" customFormat="1" ht="12.75">
      <c r="A374" s="97"/>
      <c r="B374" s="29"/>
      <c r="C374" s="29"/>
      <c r="D374" s="29"/>
      <c r="E374" s="25"/>
      <c r="F374" s="25"/>
      <c r="G374" s="25"/>
      <c r="H374" s="25"/>
      <c r="I374" s="29"/>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row>
    <row r="375" spans="1:46" s="2" customFormat="1" ht="12.75">
      <c r="A375" s="97"/>
      <c r="B375" s="29"/>
      <c r="C375" s="29"/>
      <c r="D375" s="29"/>
      <c r="E375" s="25"/>
      <c r="F375" s="25"/>
      <c r="G375" s="25"/>
      <c r="H375" s="25"/>
      <c r="I375" s="29"/>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row>
    <row r="376" spans="1:46" s="2" customFormat="1" ht="12.75">
      <c r="A376" s="97"/>
      <c r="B376" s="29"/>
      <c r="C376" s="29"/>
      <c r="D376" s="29"/>
      <c r="E376" s="25"/>
      <c r="F376" s="25"/>
      <c r="G376" s="25"/>
      <c r="H376" s="25"/>
      <c r="I376" s="29"/>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row>
    <row r="377" spans="1:46" s="2" customFormat="1" ht="12.75">
      <c r="A377" s="97"/>
      <c r="B377" s="29"/>
      <c r="C377" s="29"/>
      <c r="D377" s="29"/>
      <c r="E377" s="25"/>
      <c r="F377" s="25"/>
      <c r="G377" s="25"/>
      <c r="H377" s="25"/>
      <c r="I377" s="29"/>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row>
    <row r="378" spans="1:46" s="2" customFormat="1" ht="12.75">
      <c r="A378" s="97"/>
      <c r="B378" s="29"/>
      <c r="C378" s="29"/>
      <c r="D378" s="29"/>
      <c r="E378" s="25"/>
      <c r="F378" s="25"/>
      <c r="G378" s="25"/>
      <c r="H378" s="25"/>
      <c r="I378" s="29"/>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row>
    <row r="379" spans="1:46" s="2" customFormat="1" ht="12.75">
      <c r="A379" s="97"/>
      <c r="B379" s="29"/>
      <c r="C379" s="29"/>
      <c r="D379" s="29"/>
      <c r="E379" s="25"/>
      <c r="F379" s="25"/>
      <c r="G379" s="25"/>
      <c r="H379" s="25"/>
      <c r="I379" s="29"/>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row>
    <row r="380" spans="1:46" s="2" customFormat="1" ht="12.75">
      <c r="A380" s="97"/>
      <c r="B380" s="29"/>
      <c r="C380" s="29"/>
      <c r="D380" s="29"/>
      <c r="E380" s="25"/>
      <c r="F380" s="25"/>
      <c r="G380" s="25"/>
      <c r="H380" s="25"/>
      <c r="I380" s="29"/>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row>
    <row r="381" spans="1:46" s="2" customFormat="1" ht="12.75">
      <c r="A381" s="97"/>
      <c r="B381" s="29"/>
      <c r="C381" s="29"/>
      <c r="D381" s="29"/>
      <c r="E381" s="25"/>
      <c r="F381" s="25"/>
      <c r="G381" s="25"/>
      <c r="H381" s="25"/>
      <c r="I381" s="29"/>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row>
    <row r="382" spans="1:46" s="2" customFormat="1" ht="12.75">
      <c r="A382" s="97"/>
      <c r="B382" s="29"/>
      <c r="C382" s="29"/>
      <c r="D382" s="29"/>
      <c r="E382" s="25"/>
      <c r="F382" s="25"/>
      <c r="G382" s="25"/>
      <c r="H382" s="25"/>
      <c r="I382" s="29"/>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row>
    <row r="383" spans="1:46" s="2" customFormat="1" ht="12.75">
      <c r="A383" s="97"/>
      <c r="B383" s="29"/>
      <c r="C383" s="29"/>
      <c r="D383" s="29"/>
      <c r="E383" s="25"/>
      <c r="F383" s="25"/>
      <c r="G383" s="25"/>
      <c r="H383" s="25"/>
      <c r="I383" s="29"/>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row>
    <row r="384" spans="1:46" s="2" customFormat="1" ht="12.75">
      <c r="A384" s="97"/>
      <c r="B384" s="29"/>
      <c r="C384" s="29"/>
      <c r="D384" s="29"/>
      <c r="E384" s="25"/>
      <c r="F384" s="25"/>
      <c r="G384" s="25"/>
      <c r="H384" s="25"/>
      <c r="I384" s="29"/>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row>
    <row r="385" spans="1:46" s="2" customFormat="1" ht="12.75">
      <c r="A385" s="97"/>
      <c r="B385" s="29"/>
      <c r="C385" s="29"/>
      <c r="D385" s="29"/>
      <c r="E385" s="25"/>
      <c r="F385" s="25"/>
      <c r="G385" s="25"/>
      <c r="H385" s="25"/>
      <c r="I385" s="29"/>
      <c r="J385" s="25"/>
      <c r="K385" s="25"/>
      <c r="L385" s="25" t="s">
        <v>172</v>
      </c>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row>
    <row r="386" spans="1:46" s="2" customFormat="1" ht="12.75">
      <c r="A386" s="97"/>
      <c r="B386" s="29"/>
      <c r="C386" s="29"/>
      <c r="D386" s="29"/>
      <c r="E386" s="25"/>
      <c r="F386" s="25"/>
      <c r="G386" s="25"/>
      <c r="H386" s="25"/>
      <c r="I386" s="29"/>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row>
    <row r="387" spans="1:46" s="2" customFormat="1" ht="12.75">
      <c r="A387" s="97"/>
      <c r="B387" s="29"/>
      <c r="C387" s="29"/>
      <c r="D387" s="29"/>
      <c r="E387" s="25"/>
      <c r="F387" s="25"/>
      <c r="G387" s="25"/>
      <c r="H387" s="25"/>
      <c r="I387" s="29"/>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row>
    <row r="388" spans="1:46" s="2" customFormat="1" ht="12.75">
      <c r="A388" s="97"/>
      <c r="B388" s="29"/>
      <c r="C388" s="29"/>
      <c r="D388" s="29"/>
      <c r="E388" s="25"/>
      <c r="F388" s="25"/>
      <c r="G388" s="25"/>
      <c r="H388" s="25"/>
      <c r="I388" s="29"/>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row>
    <row r="389" spans="1:46" s="2" customFormat="1" ht="12.75">
      <c r="A389" s="97"/>
      <c r="B389" s="29"/>
      <c r="C389" s="29"/>
      <c r="D389" s="29"/>
      <c r="E389" s="25"/>
      <c r="F389" s="25"/>
      <c r="G389" s="25"/>
      <c r="H389" s="25"/>
      <c r="I389" s="29"/>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row>
    <row r="390" spans="1:46" s="2" customFormat="1" ht="12.75">
      <c r="A390" s="97"/>
      <c r="B390" s="29"/>
      <c r="C390" s="29"/>
      <c r="D390" s="29"/>
      <c r="E390" s="25"/>
      <c r="F390" s="25"/>
      <c r="G390" s="25"/>
      <c r="H390" s="25"/>
      <c r="I390" s="29"/>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row>
    <row r="391" spans="1:46" s="2" customFormat="1" ht="12.75">
      <c r="A391" s="97"/>
      <c r="B391" s="29"/>
      <c r="C391" s="29"/>
      <c r="D391" s="29"/>
      <c r="E391" s="25"/>
      <c r="F391" s="25"/>
      <c r="G391" s="25"/>
      <c r="H391" s="25"/>
      <c r="I391" s="29"/>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row>
    <row r="392" spans="1:46" s="2" customFormat="1" ht="12.75">
      <c r="A392" s="97"/>
      <c r="B392" s="29"/>
      <c r="C392" s="29"/>
      <c r="D392" s="29"/>
      <c r="E392" s="25"/>
      <c r="F392" s="25"/>
      <c r="G392" s="25"/>
      <c r="H392" s="25"/>
      <c r="I392" s="29"/>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row>
    <row r="393" spans="1:46" s="2" customFormat="1" ht="12.75">
      <c r="A393" s="97"/>
      <c r="B393" s="29"/>
      <c r="C393" s="29"/>
      <c r="D393" s="29"/>
      <c r="E393" s="25"/>
      <c r="F393" s="25"/>
      <c r="G393" s="25"/>
      <c r="H393" s="25"/>
      <c r="I393" s="29"/>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row>
    <row r="394" spans="1:46" s="2" customFormat="1" ht="12.75">
      <c r="A394" s="97"/>
      <c r="B394" s="29"/>
      <c r="C394" s="29"/>
      <c r="D394" s="29"/>
      <c r="E394" s="25"/>
      <c r="F394" s="25"/>
      <c r="G394" s="25"/>
      <c r="H394" s="25"/>
      <c r="I394" s="29"/>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row>
    <row r="395" spans="1:46" s="2" customFormat="1" ht="12.75">
      <c r="A395" s="97"/>
      <c r="B395" s="29"/>
      <c r="C395" s="29"/>
      <c r="D395" s="29"/>
      <c r="E395" s="25"/>
      <c r="F395" s="25"/>
      <c r="G395" s="25"/>
      <c r="H395" s="25"/>
      <c r="I395" s="29"/>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row>
    <row r="396" spans="1:46" s="2" customFormat="1" ht="12.75">
      <c r="A396" s="97"/>
      <c r="B396" s="29"/>
      <c r="C396" s="29"/>
      <c r="D396" s="29"/>
      <c r="E396" s="25"/>
      <c r="F396" s="25"/>
      <c r="G396" s="25"/>
      <c r="H396" s="25"/>
      <c r="I396" s="29"/>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row>
    <row r="397" spans="1:46" s="2" customFormat="1" ht="12.75">
      <c r="A397" s="97"/>
      <c r="B397" s="29"/>
      <c r="C397" s="29"/>
      <c r="D397" s="29"/>
      <c r="E397" s="25"/>
      <c r="F397" s="25"/>
      <c r="G397" s="25"/>
      <c r="H397" s="25"/>
      <c r="I397" s="29"/>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row>
    <row r="398" spans="1:46" s="2" customFormat="1" ht="12.75">
      <c r="A398" s="96" t="s">
        <v>89</v>
      </c>
      <c r="B398" s="27" t="s">
        <v>34</v>
      </c>
      <c r="C398" s="27"/>
      <c r="D398" s="29"/>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row>
    <row r="399" spans="1:46" s="2" customFormat="1" ht="12.75">
      <c r="A399" s="97"/>
      <c r="B399" s="27"/>
      <c r="C399" s="27"/>
      <c r="D399" s="29"/>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row>
    <row r="400" spans="1:46" s="2" customFormat="1" ht="12.75">
      <c r="A400" s="96"/>
      <c r="B400" s="27"/>
      <c r="C400" s="27"/>
      <c r="D400" s="29"/>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row>
    <row r="401" spans="1:46" s="2" customFormat="1" ht="12.75">
      <c r="A401" s="96"/>
      <c r="B401" s="29"/>
      <c r="C401" s="29"/>
      <c r="D401" s="29"/>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row>
    <row r="402" spans="1:46" s="2" customFormat="1" ht="12.75">
      <c r="A402" s="96" t="s">
        <v>90</v>
      </c>
      <c r="B402" s="27" t="s">
        <v>40</v>
      </c>
      <c r="C402" s="27"/>
      <c r="D402" s="29"/>
      <c r="E402" s="25"/>
      <c r="F402" s="25"/>
      <c r="G402" s="25"/>
      <c r="H402" s="25"/>
      <c r="I402" s="29"/>
      <c r="J402" s="25"/>
      <c r="K402" s="25"/>
      <c r="L402" s="25"/>
      <c r="M402" s="25"/>
      <c r="N402" s="25"/>
      <c r="O402" s="25"/>
      <c r="P402" s="25"/>
      <c r="Q402" s="25"/>
      <c r="R402" s="25"/>
      <c r="S402" s="25"/>
      <c r="T402" s="25"/>
      <c r="U402" s="25"/>
      <c r="V402" s="25"/>
      <c r="W402" s="25"/>
      <c r="X402" s="25"/>
      <c r="Y402" s="25"/>
      <c r="Z402" s="25"/>
      <c r="AA402" s="25"/>
      <c r="AB402" s="25"/>
      <c r="AC402" s="25"/>
      <c r="AD402" s="25"/>
      <c r="AE402" s="25"/>
      <c r="AF402" s="25"/>
      <c r="AG402" s="25"/>
      <c r="AH402" s="25"/>
      <c r="AI402" s="25"/>
      <c r="AJ402" s="25"/>
      <c r="AK402" s="25"/>
      <c r="AL402" s="25"/>
      <c r="AM402" s="25"/>
      <c r="AN402" s="25"/>
      <c r="AO402" s="25"/>
      <c r="AP402" s="25"/>
      <c r="AQ402" s="25"/>
      <c r="AR402" s="25"/>
      <c r="AS402" s="25"/>
      <c r="AT402" s="25"/>
    </row>
    <row r="403" spans="1:46" s="2" customFormat="1" ht="12.75">
      <c r="A403" s="97"/>
      <c r="B403" s="29"/>
      <c r="C403" s="29"/>
      <c r="D403" s="29"/>
      <c r="E403" s="30"/>
      <c r="F403" s="30"/>
      <c r="G403" s="188" t="s">
        <v>56</v>
      </c>
      <c r="H403" s="43"/>
      <c r="I403" s="116" t="s">
        <v>313</v>
      </c>
      <c r="J403" s="25"/>
      <c r="K403" s="25"/>
      <c r="L403" s="25"/>
      <c r="M403" s="25"/>
      <c r="N403" s="25"/>
      <c r="O403" s="25"/>
      <c r="P403" s="25"/>
      <c r="Q403" s="25"/>
      <c r="R403" s="25"/>
      <c r="S403" s="25"/>
      <c r="T403" s="25"/>
      <c r="U403" s="25"/>
      <c r="V403" s="25"/>
      <c r="W403" s="25"/>
      <c r="X403" s="25"/>
      <c r="Y403" s="25"/>
      <c r="Z403" s="25"/>
      <c r="AA403" s="25"/>
      <c r="AB403" s="25"/>
      <c r="AC403" s="25"/>
      <c r="AD403" s="25"/>
      <c r="AE403" s="25"/>
      <c r="AF403" s="25"/>
      <c r="AG403" s="25"/>
      <c r="AH403" s="25"/>
      <c r="AI403" s="25"/>
      <c r="AJ403" s="25"/>
      <c r="AK403" s="25"/>
      <c r="AL403" s="25"/>
      <c r="AM403" s="25"/>
      <c r="AN403" s="25"/>
      <c r="AO403" s="25"/>
      <c r="AP403" s="25"/>
      <c r="AQ403" s="25"/>
      <c r="AR403" s="25"/>
      <c r="AS403" s="25"/>
      <c r="AT403" s="25"/>
    </row>
    <row r="404" spans="1:46" s="2" customFormat="1" ht="12.75">
      <c r="A404" s="96"/>
      <c r="B404" s="29"/>
      <c r="C404" s="29"/>
      <c r="D404" s="29"/>
      <c r="E404" s="32"/>
      <c r="F404" s="32"/>
      <c r="G404" s="90" t="s">
        <v>305</v>
      </c>
      <c r="H404" s="90"/>
      <c r="I404" s="90" t="s">
        <v>305</v>
      </c>
      <c r="J404" s="25"/>
      <c r="K404" s="25"/>
      <c r="L404" s="25"/>
      <c r="M404" s="25"/>
      <c r="N404" s="25"/>
      <c r="O404" s="25"/>
      <c r="P404" s="25"/>
      <c r="Q404" s="25"/>
      <c r="R404" s="25"/>
      <c r="S404" s="25"/>
      <c r="T404" s="25"/>
      <c r="U404" s="25"/>
      <c r="V404" s="25"/>
      <c r="W404" s="25"/>
      <c r="X404" s="25"/>
      <c r="Y404" s="25"/>
      <c r="Z404" s="25"/>
      <c r="AA404" s="25"/>
      <c r="AB404" s="25"/>
      <c r="AC404" s="25"/>
      <c r="AD404" s="25"/>
      <c r="AE404" s="25"/>
      <c r="AF404" s="25"/>
      <c r="AG404" s="25"/>
      <c r="AH404" s="25"/>
      <c r="AI404" s="25"/>
      <c r="AJ404" s="25"/>
      <c r="AK404" s="25"/>
      <c r="AL404" s="25"/>
      <c r="AM404" s="25"/>
      <c r="AN404" s="25"/>
      <c r="AO404" s="25"/>
      <c r="AP404" s="25"/>
      <c r="AQ404" s="25"/>
      <c r="AR404" s="25"/>
      <c r="AS404" s="25"/>
      <c r="AT404" s="25"/>
    </row>
    <row r="405" spans="1:46" s="2" customFormat="1" ht="12.75">
      <c r="A405" s="97"/>
      <c r="B405" s="29"/>
      <c r="C405" s="29"/>
      <c r="D405" s="29"/>
      <c r="E405" s="32"/>
      <c r="F405" s="32"/>
      <c r="G405" s="187"/>
      <c r="H405" s="32"/>
      <c r="I405" s="32"/>
      <c r="J405" s="25"/>
      <c r="K405" s="25"/>
      <c r="L405" s="25"/>
      <c r="M405" s="25"/>
      <c r="N405" s="25"/>
      <c r="O405" s="25"/>
      <c r="P405" s="25"/>
      <c r="Q405" s="25"/>
      <c r="R405" s="25"/>
      <c r="S405" s="25"/>
      <c r="T405" s="25"/>
      <c r="U405" s="25"/>
      <c r="V405" s="25"/>
      <c r="W405" s="25"/>
      <c r="X405" s="25"/>
      <c r="Y405" s="25"/>
      <c r="Z405" s="25"/>
      <c r="AA405" s="25"/>
      <c r="AB405" s="25"/>
      <c r="AC405" s="25"/>
      <c r="AD405" s="25"/>
      <c r="AE405" s="25"/>
      <c r="AF405" s="25"/>
      <c r="AG405" s="25"/>
      <c r="AH405" s="25"/>
      <c r="AI405" s="25"/>
      <c r="AJ405" s="25"/>
      <c r="AK405" s="25"/>
      <c r="AL405" s="25"/>
      <c r="AM405" s="25"/>
      <c r="AN405" s="25"/>
      <c r="AO405" s="25"/>
      <c r="AP405" s="25"/>
      <c r="AQ405" s="25"/>
      <c r="AR405" s="25"/>
      <c r="AS405" s="25"/>
      <c r="AT405" s="25"/>
    </row>
    <row r="406" spans="1:46" s="2" customFormat="1" ht="12.75">
      <c r="A406" s="97"/>
      <c r="B406" s="29" t="s">
        <v>235</v>
      </c>
      <c r="C406" s="29"/>
      <c r="D406" s="29"/>
      <c r="E406" s="31"/>
      <c r="F406" s="31"/>
      <c r="G406" s="3">
        <f>PL!D40</f>
        <v>234357</v>
      </c>
      <c r="H406" s="31"/>
      <c r="I406" s="31">
        <f>PL!G40</f>
        <v>2384574</v>
      </c>
      <c r="J406" s="25"/>
      <c r="K406" s="25"/>
      <c r="L406" s="25"/>
      <c r="M406" s="25"/>
      <c r="N406" s="25"/>
      <c r="O406" s="25"/>
      <c r="P406" s="25"/>
      <c r="Q406" s="25"/>
      <c r="R406" s="25"/>
      <c r="S406" s="25"/>
      <c r="T406" s="25"/>
      <c r="U406" s="25"/>
      <c r="V406" s="25"/>
      <c r="W406" s="25"/>
      <c r="X406" s="25"/>
      <c r="Y406" s="25"/>
      <c r="Z406" s="25"/>
      <c r="AA406" s="25"/>
      <c r="AB406" s="25"/>
      <c r="AC406" s="25"/>
      <c r="AD406" s="25"/>
      <c r="AE406" s="25"/>
      <c r="AF406" s="25"/>
      <c r="AG406" s="25"/>
      <c r="AH406" s="25"/>
      <c r="AI406" s="25"/>
      <c r="AJ406" s="25"/>
      <c r="AK406" s="25"/>
      <c r="AL406" s="25"/>
      <c r="AM406" s="25"/>
      <c r="AN406" s="25"/>
      <c r="AO406" s="25"/>
      <c r="AP406" s="25"/>
      <c r="AQ406" s="25"/>
      <c r="AR406" s="25"/>
      <c r="AS406" s="25"/>
      <c r="AT406" s="25"/>
    </row>
    <row r="407" spans="1:46" s="2" customFormat="1" ht="12.75">
      <c r="A407" s="97"/>
      <c r="B407" s="29"/>
      <c r="C407" s="29"/>
      <c r="D407" s="29"/>
      <c r="E407" s="31"/>
      <c r="F407" s="31"/>
      <c r="G407" s="3"/>
      <c r="H407" s="31"/>
      <c r="I407" s="31"/>
      <c r="J407" s="25"/>
      <c r="K407" s="25"/>
      <c r="L407" s="25"/>
      <c r="M407" s="25"/>
      <c r="N407" s="25"/>
      <c r="O407" s="25"/>
      <c r="P407" s="25"/>
      <c r="Q407" s="25"/>
      <c r="R407" s="25"/>
      <c r="S407" s="25"/>
      <c r="T407" s="25"/>
      <c r="U407" s="25"/>
      <c r="V407" s="25"/>
      <c r="W407" s="25"/>
      <c r="X407" s="25"/>
      <c r="Y407" s="25"/>
      <c r="Z407" s="25"/>
      <c r="AA407" s="25"/>
      <c r="AB407" s="25"/>
      <c r="AC407" s="25"/>
      <c r="AD407" s="25"/>
      <c r="AE407" s="25"/>
      <c r="AF407" s="25"/>
      <c r="AG407" s="25"/>
      <c r="AH407" s="25"/>
      <c r="AI407" s="25"/>
      <c r="AJ407" s="25"/>
      <c r="AK407" s="25"/>
      <c r="AL407" s="25"/>
      <c r="AM407" s="25"/>
      <c r="AN407" s="25"/>
      <c r="AO407" s="25"/>
      <c r="AP407" s="25"/>
      <c r="AQ407" s="25"/>
      <c r="AR407" s="25"/>
      <c r="AS407" s="25"/>
      <c r="AT407" s="25"/>
    </row>
    <row r="408" spans="1:46" s="2" customFormat="1" ht="12.75">
      <c r="A408" s="97"/>
      <c r="B408" s="29" t="s">
        <v>50</v>
      </c>
      <c r="C408" s="29"/>
      <c r="D408" s="29"/>
      <c r="E408" s="31"/>
      <c r="F408" s="31"/>
      <c r="G408" s="3">
        <v>602705369</v>
      </c>
      <c r="H408" s="3"/>
      <c r="I408" s="3">
        <v>400964568</v>
      </c>
      <c r="J408" s="25"/>
      <c r="K408" s="25"/>
      <c r="L408" s="25"/>
      <c r="M408" s="25"/>
      <c r="N408" s="25"/>
      <c r="O408" s="25"/>
      <c r="P408" s="25"/>
      <c r="Q408" s="25"/>
      <c r="R408" s="25"/>
      <c r="S408" s="25"/>
      <c r="T408" s="25"/>
      <c r="U408" s="25"/>
      <c r="V408" s="25"/>
      <c r="W408" s="25"/>
      <c r="X408" s="25"/>
      <c r="Y408" s="25"/>
      <c r="Z408" s="25"/>
      <c r="AA408" s="25"/>
      <c r="AB408" s="25"/>
      <c r="AC408" s="25"/>
      <c r="AD408" s="25"/>
      <c r="AE408" s="25"/>
      <c r="AF408" s="25"/>
      <c r="AG408" s="25"/>
      <c r="AH408" s="25"/>
      <c r="AI408" s="25"/>
      <c r="AJ408" s="25"/>
      <c r="AK408" s="25"/>
      <c r="AL408" s="25"/>
      <c r="AM408" s="25"/>
      <c r="AN408" s="25"/>
      <c r="AO408" s="25"/>
      <c r="AP408" s="25"/>
      <c r="AQ408" s="25"/>
      <c r="AR408" s="25"/>
      <c r="AS408" s="25"/>
      <c r="AT408" s="25"/>
    </row>
    <row r="409" spans="1:46" s="2" customFormat="1" ht="12.75">
      <c r="A409" s="97"/>
      <c r="B409" s="29"/>
      <c r="C409" s="29"/>
      <c r="D409" s="29"/>
      <c r="E409" s="25"/>
      <c r="F409" s="25"/>
      <c r="G409" s="3"/>
      <c r="H409" s="25"/>
      <c r="I409" s="25"/>
      <c r="J409" s="25"/>
      <c r="K409" s="25"/>
      <c r="L409" s="25"/>
      <c r="M409" s="25"/>
      <c r="N409" s="25"/>
      <c r="O409" s="25"/>
      <c r="P409" s="25"/>
      <c r="Q409" s="25"/>
      <c r="R409" s="25"/>
      <c r="S409" s="25"/>
      <c r="T409" s="25"/>
      <c r="U409" s="25"/>
      <c r="V409" s="25"/>
      <c r="W409" s="25"/>
      <c r="X409" s="25"/>
      <c r="Y409" s="25"/>
      <c r="Z409" s="25"/>
      <c r="AA409" s="25"/>
      <c r="AB409" s="25"/>
      <c r="AC409" s="25"/>
      <c r="AD409" s="25"/>
      <c r="AE409" s="25"/>
      <c r="AF409" s="25"/>
      <c r="AG409" s="25"/>
      <c r="AH409" s="25"/>
      <c r="AI409" s="25"/>
      <c r="AJ409" s="25"/>
      <c r="AK409" s="25"/>
      <c r="AL409" s="25"/>
      <c r="AM409" s="25"/>
      <c r="AN409" s="25"/>
      <c r="AO409" s="25"/>
      <c r="AP409" s="25"/>
      <c r="AQ409" s="25"/>
      <c r="AR409" s="25"/>
      <c r="AS409" s="25"/>
      <c r="AT409" s="25"/>
    </row>
    <row r="410" spans="1:46" s="2" customFormat="1" ht="12.75">
      <c r="A410" s="97"/>
      <c r="B410" s="29" t="s">
        <v>96</v>
      </c>
      <c r="C410" s="29"/>
      <c r="D410" s="29"/>
      <c r="E410" s="25"/>
      <c r="F410" s="25"/>
      <c r="G410" s="3"/>
      <c r="H410" s="25"/>
      <c r="I410" s="25"/>
      <c r="J410" s="25"/>
      <c r="K410" s="25"/>
      <c r="L410" s="25"/>
      <c r="M410" s="25"/>
      <c r="N410" s="25"/>
      <c r="O410" s="25"/>
      <c r="P410" s="25"/>
      <c r="Q410" s="25"/>
      <c r="R410" s="25"/>
      <c r="S410" s="25"/>
      <c r="T410" s="25"/>
      <c r="U410" s="25"/>
      <c r="V410" s="25"/>
      <c r="W410" s="25"/>
      <c r="X410" s="25"/>
      <c r="Y410" s="25"/>
      <c r="Z410" s="25"/>
      <c r="AA410" s="25"/>
      <c r="AB410" s="25"/>
      <c r="AC410" s="25"/>
      <c r="AD410" s="25"/>
      <c r="AE410" s="25"/>
      <c r="AF410" s="25"/>
      <c r="AG410" s="25"/>
      <c r="AH410" s="25"/>
      <c r="AI410" s="25"/>
      <c r="AJ410" s="25"/>
      <c r="AK410" s="25"/>
      <c r="AL410" s="25"/>
      <c r="AM410" s="25"/>
      <c r="AN410" s="25"/>
      <c r="AO410" s="25"/>
      <c r="AP410" s="25"/>
      <c r="AQ410" s="25"/>
      <c r="AR410" s="25"/>
      <c r="AS410" s="25"/>
      <c r="AT410" s="25"/>
    </row>
    <row r="411" spans="1:46" s="2" customFormat="1" ht="12.75">
      <c r="A411" s="97"/>
      <c r="B411" s="33" t="s">
        <v>44</v>
      </c>
      <c r="C411" s="33"/>
      <c r="D411" s="33"/>
      <c r="E411" s="46"/>
      <c r="F411" s="46"/>
      <c r="G411" s="46">
        <f>G406/G408*100</f>
        <v>0.03888417327173337</v>
      </c>
      <c r="H411" s="46"/>
      <c r="I411" s="46">
        <f>I406/I408*100</f>
        <v>0.5947094058445583</v>
      </c>
      <c r="J411" s="25"/>
      <c r="K411" s="25"/>
      <c r="L411" s="25"/>
      <c r="M411" s="25"/>
      <c r="N411" s="25"/>
      <c r="O411" s="25"/>
      <c r="P411" s="25"/>
      <c r="Q411" s="25"/>
      <c r="R411" s="25"/>
      <c r="S411" s="25"/>
      <c r="T411" s="25"/>
      <c r="U411" s="25"/>
      <c r="V411" s="25"/>
      <c r="W411" s="25"/>
      <c r="X411" s="25"/>
      <c r="Y411" s="25"/>
      <c r="Z411" s="25"/>
      <c r="AA411" s="25"/>
      <c r="AB411" s="25"/>
      <c r="AC411" s="25"/>
      <c r="AD411" s="25"/>
      <c r="AE411" s="25"/>
      <c r="AF411" s="25"/>
      <c r="AG411" s="25"/>
      <c r="AH411" s="25"/>
      <c r="AI411" s="25"/>
      <c r="AJ411" s="25"/>
      <c r="AK411" s="25"/>
      <c r="AL411" s="25"/>
      <c r="AM411" s="25"/>
      <c r="AN411" s="25"/>
      <c r="AO411" s="25"/>
      <c r="AP411" s="25"/>
      <c r="AQ411" s="25"/>
      <c r="AR411" s="25"/>
      <c r="AS411" s="25"/>
      <c r="AT411" s="25"/>
    </row>
    <row r="412" spans="1:46" s="2" customFormat="1" ht="13.5" thickBot="1">
      <c r="A412" s="97"/>
      <c r="B412" s="33" t="s">
        <v>43</v>
      </c>
      <c r="C412" s="33"/>
      <c r="D412" s="29" t="s">
        <v>172</v>
      </c>
      <c r="E412" s="30"/>
      <c r="F412" s="30"/>
      <c r="G412" s="94">
        <f>G411</f>
        <v>0.03888417327173337</v>
      </c>
      <c r="H412" s="110"/>
      <c r="I412" s="94">
        <f>I411</f>
        <v>0.5947094058445583</v>
      </c>
      <c r="J412" s="25"/>
      <c r="K412" s="25"/>
      <c r="L412" s="25"/>
      <c r="M412" s="25"/>
      <c r="N412" s="25"/>
      <c r="O412" s="25"/>
      <c r="P412" s="25"/>
      <c r="Q412" s="25"/>
      <c r="R412" s="25"/>
      <c r="S412" s="25"/>
      <c r="T412" s="25"/>
      <c r="U412" s="25"/>
      <c r="V412" s="25"/>
      <c r="W412" s="25"/>
      <c r="X412" s="25"/>
      <c r="Y412" s="25"/>
      <c r="Z412" s="25"/>
      <c r="AA412" s="25"/>
      <c r="AB412" s="25"/>
      <c r="AC412" s="25"/>
      <c r="AD412" s="25"/>
      <c r="AE412" s="25"/>
      <c r="AF412" s="25"/>
      <c r="AG412" s="25"/>
      <c r="AH412" s="25"/>
      <c r="AI412" s="25"/>
      <c r="AJ412" s="25"/>
      <c r="AK412" s="25"/>
      <c r="AL412" s="25"/>
      <c r="AM412" s="25"/>
      <c r="AN412" s="25"/>
      <c r="AO412" s="25"/>
      <c r="AP412" s="25"/>
      <c r="AQ412" s="25"/>
      <c r="AR412" s="25"/>
      <c r="AS412" s="25"/>
      <c r="AT412" s="25"/>
    </row>
    <row r="413" spans="1:46" s="2" customFormat="1" ht="12.75">
      <c r="A413" s="97"/>
      <c r="B413" s="24"/>
      <c r="C413" s="24"/>
      <c r="D413" s="24"/>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5"/>
      <c r="AL413" s="25"/>
      <c r="AM413" s="25"/>
      <c r="AN413" s="25"/>
      <c r="AO413" s="25"/>
      <c r="AP413" s="25"/>
      <c r="AQ413" s="25"/>
      <c r="AR413" s="25"/>
      <c r="AS413" s="25"/>
      <c r="AT413" s="25"/>
    </row>
    <row r="414" spans="1:46" s="2" customFormat="1" ht="12.75">
      <c r="A414" s="96" t="s">
        <v>157</v>
      </c>
      <c r="B414" s="27" t="s">
        <v>118</v>
      </c>
      <c r="C414" s="27"/>
      <c r="D414" s="29"/>
      <c r="E414" s="25"/>
      <c r="F414" s="25"/>
      <c r="G414" s="25"/>
      <c r="H414" s="25"/>
      <c r="I414" s="29"/>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5"/>
      <c r="AL414" s="25"/>
      <c r="AM414" s="25"/>
      <c r="AN414" s="25"/>
      <c r="AO414" s="25"/>
      <c r="AP414" s="25"/>
      <c r="AQ414" s="25"/>
      <c r="AR414" s="25"/>
      <c r="AS414" s="25"/>
      <c r="AT414" s="25"/>
    </row>
    <row r="415" spans="1:46" s="2" customFormat="1" ht="12.75">
      <c r="A415" s="97"/>
      <c r="B415" s="29"/>
      <c r="C415" s="29"/>
      <c r="D415" s="29"/>
      <c r="E415" s="25"/>
      <c r="F415" s="25"/>
      <c r="G415" s="25"/>
      <c r="H415" s="25"/>
      <c r="I415" s="29"/>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c r="AK415" s="25"/>
      <c r="AL415" s="25"/>
      <c r="AM415" s="25"/>
      <c r="AN415" s="25"/>
      <c r="AO415" s="25"/>
      <c r="AP415" s="25"/>
      <c r="AQ415" s="25"/>
      <c r="AR415" s="25"/>
      <c r="AS415" s="25"/>
      <c r="AT415" s="25"/>
    </row>
    <row r="416" spans="1:46" s="2" customFormat="1" ht="12.75">
      <c r="A416" s="96"/>
      <c r="B416" s="29"/>
      <c r="C416" s="29"/>
      <c r="D416" s="29"/>
      <c r="E416" s="25"/>
      <c r="F416" s="25"/>
      <c r="G416" s="25"/>
      <c r="H416" s="25"/>
      <c r="I416" s="25"/>
      <c r="J416" s="25"/>
      <c r="K416" s="25"/>
      <c r="L416" s="25"/>
      <c r="M416" s="25"/>
      <c r="N416" s="25"/>
      <c r="O416" s="25"/>
      <c r="P416" s="25"/>
      <c r="Q416" s="25"/>
      <c r="R416" s="25"/>
      <c r="S416" s="25"/>
      <c r="T416" s="25"/>
      <c r="U416" s="25"/>
      <c r="V416" s="25"/>
      <c r="W416" s="25"/>
      <c r="X416" s="25"/>
      <c r="Y416" s="25"/>
      <c r="Z416" s="25"/>
      <c r="AA416" s="25"/>
      <c r="AB416" s="25"/>
      <c r="AC416" s="25"/>
      <c r="AD416" s="25"/>
      <c r="AE416" s="25"/>
      <c r="AF416" s="25"/>
      <c r="AG416" s="25"/>
      <c r="AH416" s="25"/>
      <c r="AI416" s="25"/>
      <c r="AJ416" s="25"/>
      <c r="AK416" s="25"/>
      <c r="AL416" s="25"/>
      <c r="AM416" s="25"/>
      <c r="AN416" s="25"/>
      <c r="AO416" s="25"/>
      <c r="AP416" s="25"/>
      <c r="AQ416" s="25"/>
      <c r="AR416" s="25"/>
      <c r="AS416" s="25"/>
      <c r="AT416" s="25"/>
    </row>
    <row r="417" spans="1:46" s="2" customFormat="1" ht="12.75">
      <c r="A417" s="96"/>
      <c r="B417" s="29"/>
      <c r="C417" s="29"/>
      <c r="D417" s="29"/>
      <c r="E417" s="25"/>
      <c r="F417" s="25"/>
      <c r="G417" s="25"/>
      <c r="H417" s="25"/>
      <c r="I417" s="25"/>
      <c r="J417" s="25"/>
      <c r="K417" s="25"/>
      <c r="L417" s="25"/>
      <c r="M417" s="25"/>
      <c r="N417" s="25"/>
      <c r="O417" s="25"/>
      <c r="P417" s="25"/>
      <c r="Q417" s="25"/>
      <c r="R417" s="25"/>
      <c r="S417" s="25"/>
      <c r="T417" s="25"/>
      <c r="U417" s="25"/>
      <c r="V417" s="25"/>
      <c r="W417" s="25"/>
      <c r="X417" s="25"/>
      <c r="Y417" s="25"/>
      <c r="Z417" s="25"/>
      <c r="AA417" s="25"/>
      <c r="AB417" s="25"/>
      <c r="AC417" s="25"/>
      <c r="AD417" s="25"/>
      <c r="AE417" s="25"/>
      <c r="AF417" s="25"/>
      <c r="AG417" s="25"/>
      <c r="AH417" s="25"/>
      <c r="AI417" s="25"/>
      <c r="AJ417" s="25"/>
      <c r="AK417" s="25"/>
      <c r="AL417" s="25"/>
      <c r="AM417" s="25"/>
      <c r="AN417" s="25"/>
      <c r="AO417" s="25"/>
      <c r="AP417" s="25"/>
      <c r="AQ417" s="25"/>
      <c r="AR417" s="25"/>
      <c r="AS417" s="25"/>
      <c r="AT417" s="25"/>
    </row>
    <row r="418" spans="1:46" s="2" customFormat="1" ht="12.75">
      <c r="A418" s="97"/>
      <c r="B418" s="25"/>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c r="AA418" s="25"/>
      <c r="AB418" s="25"/>
      <c r="AC418" s="25"/>
      <c r="AD418" s="25"/>
      <c r="AE418" s="25"/>
      <c r="AF418" s="25"/>
      <c r="AG418" s="25"/>
      <c r="AH418" s="25"/>
      <c r="AI418" s="25"/>
      <c r="AJ418" s="25"/>
      <c r="AK418" s="25"/>
      <c r="AL418" s="25"/>
      <c r="AM418" s="25"/>
      <c r="AN418" s="25"/>
      <c r="AO418" s="25"/>
      <c r="AP418" s="25"/>
      <c r="AQ418" s="25"/>
      <c r="AR418" s="25"/>
      <c r="AS418" s="25"/>
      <c r="AT418" s="25"/>
    </row>
    <row r="419" spans="1:46" s="2" customFormat="1" ht="12.75">
      <c r="A419" s="18"/>
      <c r="B419" s="25"/>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c r="AA419" s="25"/>
      <c r="AB419" s="25"/>
      <c r="AC419" s="25"/>
      <c r="AD419" s="25"/>
      <c r="AE419" s="25"/>
      <c r="AF419" s="25"/>
      <c r="AG419" s="25"/>
      <c r="AH419" s="25"/>
      <c r="AI419" s="25"/>
      <c r="AJ419" s="25"/>
      <c r="AK419" s="25"/>
      <c r="AL419" s="25"/>
      <c r="AM419" s="25"/>
      <c r="AN419" s="25"/>
      <c r="AO419" s="25"/>
      <c r="AP419" s="25"/>
      <c r="AQ419" s="25"/>
      <c r="AR419" s="25"/>
      <c r="AS419" s="25"/>
      <c r="AT419" s="25"/>
    </row>
    <row r="420" spans="1:46" s="2" customFormat="1" ht="12.75">
      <c r="A420" s="18"/>
      <c r="B420" s="25"/>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c r="AA420" s="25"/>
      <c r="AB420" s="25"/>
      <c r="AC420" s="25"/>
      <c r="AD420" s="25"/>
      <c r="AE420" s="25"/>
      <c r="AF420" s="25"/>
      <c r="AG420" s="25"/>
      <c r="AH420" s="25"/>
      <c r="AI420" s="25"/>
      <c r="AJ420" s="25"/>
      <c r="AK420" s="25"/>
      <c r="AL420" s="25"/>
      <c r="AM420" s="25"/>
      <c r="AN420" s="25"/>
      <c r="AO420" s="25"/>
      <c r="AP420" s="25"/>
      <c r="AQ420" s="25"/>
      <c r="AR420" s="25"/>
      <c r="AS420" s="25"/>
      <c r="AT420" s="25"/>
    </row>
    <row r="421" spans="1:46" s="2" customFormat="1" ht="12.75">
      <c r="A421" s="18"/>
      <c r="B421" s="25"/>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c r="AB421" s="25"/>
      <c r="AC421" s="25"/>
      <c r="AD421" s="25"/>
      <c r="AE421" s="25"/>
      <c r="AF421" s="25"/>
      <c r="AG421" s="25"/>
      <c r="AH421" s="25"/>
      <c r="AI421" s="25"/>
      <c r="AJ421" s="25"/>
      <c r="AK421" s="25"/>
      <c r="AL421" s="25"/>
      <c r="AM421" s="25"/>
      <c r="AN421" s="25"/>
      <c r="AO421" s="25"/>
      <c r="AP421" s="25"/>
      <c r="AQ421" s="25"/>
      <c r="AR421" s="25"/>
      <c r="AS421" s="25"/>
      <c r="AT421" s="25"/>
    </row>
    <row r="422" spans="1:46" s="2" customFormat="1" ht="12.75">
      <c r="A422" s="18"/>
      <c r="B422" s="25"/>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c r="AA422" s="25"/>
      <c r="AB422" s="25"/>
      <c r="AC422" s="25"/>
      <c r="AD422" s="25"/>
      <c r="AE422" s="25"/>
      <c r="AF422" s="25"/>
      <c r="AG422" s="25"/>
      <c r="AH422" s="25"/>
      <c r="AI422" s="25"/>
      <c r="AJ422" s="25"/>
      <c r="AK422" s="25"/>
      <c r="AL422" s="25"/>
      <c r="AM422" s="25"/>
      <c r="AN422" s="25"/>
      <c r="AO422" s="25"/>
      <c r="AP422" s="25"/>
      <c r="AQ422" s="25"/>
      <c r="AR422" s="25"/>
      <c r="AS422" s="25"/>
      <c r="AT422" s="25"/>
    </row>
    <row r="423" spans="1:46" s="2" customFormat="1" ht="12.75">
      <c r="A423" s="18"/>
      <c r="B423" s="25"/>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c r="AA423" s="25"/>
      <c r="AB423" s="25"/>
      <c r="AC423" s="25"/>
      <c r="AD423" s="25"/>
      <c r="AE423" s="25"/>
      <c r="AF423" s="25"/>
      <c r="AG423" s="25"/>
      <c r="AH423" s="25"/>
      <c r="AI423" s="25"/>
      <c r="AJ423" s="25"/>
      <c r="AK423" s="25"/>
      <c r="AL423" s="25"/>
      <c r="AM423" s="25"/>
      <c r="AN423" s="25"/>
      <c r="AO423" s="25"/>
      <c r="AP423" s="25"/>
      <c r="AQ423" s="25"/>
      <c r="AR423" s="25"/>
      <c r="AS423" s="25"/>
      <c r="AT423" s="25"/>
    </row>
    <row r="424" spans="1:46" s="2" customFormat="1" ht="12.75">
      <c r="A424" s="18"/>
      <c r="B424" s="25"/>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c r="AA424" s="25"/>
      <c r="AB424" s="25"/>
      <c r="AC424" s="25"/>
      <c r="AD424" s="25"/>
      <c r="AE424" s="25"/>
      <c r="AF424" s="25"/>
      <c r="AG424" s="25"/>
      <c r="AH424" s="25"/>
      <c r="AI424" s="25"/>
      <c r="AJ424" s="25"/>
      <c r="AK424" s="25"/>
      <c r="AL424" s="25"/>
      <c r="AM424" s="25"/>
      <c r="AN424" s="25"/>
      <c r="AO424" s="25"/>
      <c r="AP424" s="25"/>
      <c r="AQ424" s="25"/>
      <c r="AR424" s="25"/>
      <c r="AS424" s="25"/>
      <c r="AT424" s="25"/>
    </row>
    <row r="425" spans="1:46" s="2" customFormat="1" ht="12.75">
      <c r="A425" s="18"/>
      <c r="B425" s="25"/>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c r="AA425" s="25"/>
      <c r="AB425" s="25"/>
      <c r="AC425" s="25"/>
      <c r="AD425" s="25"/>
      <c r="AE425" s="25"/>
      <c r="AF425" s="25"/>
      <c r="AG425" s="25"/>
      <c r="AH425" s="25"/>
      <c r="AI425" s="25"/>
      <c r="AJ425" s="25"/>
      <c r="AK425" s="25"/>
      <c r="AL425" s="25"/>
      <c r="AM425" s="25"/>
      <c r="AN425" s="25"/>
      <c r="AO425" s="25"/>
      <c r="AP425" s="25"/>
      <c r="AQ425" s="25"/>
      <c r="AR425" s="25"/>
      <c r="AS425" s="25"/>
      <c r="AT425" s="25"/>
    </row>
    <row r="426" spans="1:46" s="2" customFormat="1" ht="12.75">
      <c r="A426" s="18"/>
      <c r="B426" s="25"/>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c r="AD426" s="25"/>
      <c r="AE426" s="25"/>
      <c r="AF426" s="25"/>
      <c r="AG426" s="25"/>
      <c r="AH426" s="25"/>
      <c r="AI426" s="25"/>
      <c r="AJ426" s="25"/>
      <c r="AK426" s="25"/>
      <c r="AL426" s="25"/>
      <c r="AM426" s="25"/>
      <c r="AN426" s="25"/>
      <c r="AO426" s="25"/>
      <c r="AP426" s="25"/>
      <c r="AQ426" s="25"/>
      <c r="AR426" s="25"/>
      <c r="AS426" s="25"/>
      <c r="AT426" s="25"/>
    </row>
    <row r="427" spans="1:46" s="2" customFormat="1" ht="12.75">
      <c r="A427" s="18"/>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5"/>
      <c r="AK427" s="25"/>
      <c r="AL427" s="25"/>
      <c r="AM427" s="25"/>
      <c r="AN427" s="25"/>
      <c r="AO427" s="25"/>
      <c r="AP427" s="25"/>
      <c r="AQ427" s="25"/>
      <c r="AR427" s="25"/>
      <c r="AS427" s="25"/>
      <c r="AT427" s="25"/>
    </row>
    <row r="428" spans="1:46" s="2" customFormat="1" ht="12.75">
      <c r="A428" s="18"/>
      <c r="B428" s="25"/>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c r="AB428" s="25"/>
      <c r="AC428" s="25"/>
      <c r="AD428" s="25"/>
      <c r="AE428" s="25"/>
      <c r="AF428" s="25"/>
      <c r="AG428" s="25"/>
      <c r="AH428" s="25"/>
      <c r="AI428" s="25"/>
      <c r="AJ428" s="25"/>
      <c r="AK428" s="25"/>
      <c r="AL428" s="25"/>
      <c r="AM428" s="25"/>
      <c r="AN428" s="25"/>
      <c r="AO428" s="25"/>
      <c r="AP428" s="25"/>
      <c r="AQ428" s="25"/>
      <c r="AR428" s="25"/>
      <c r="AS428" s="25"/>
      <c r="AT428" s="25"/>
    </row>
    <row r="429" spans="1:46" s="2" customFormat="1" ht="12.75">
      <c r="A429" s="18"/>
      <c r="B429" s="25"/>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c r="AB429" s="25"/>
      <c r="AC429" s="25"/>
      <c r="AD429" s="25"/>
      <c r="AE429" s="25"/>
      <c r="AF429" s="25"/>
      <c r="AG429" s="25"/>
      <c r="AH429" s="25"/>
      <c r="AI429" s="25"/>
      <c r="AJ429" s="25"/>
      <c r="AK429" s="25"/>
      <c r="AL429" s="25"/>
      <c r="AM429" s="25"/>
      <c r="AN429" s="25"/>
      <c r="AO429" s="25"/>
      <c r="AP429" s="25"/>
      <c r="AQ429" s="25"/>
      <c r="AR429" s="25"/>
      <c r="AS429" s="25"/>
      <c r="AT429" s="25"/>
    </row>
    <row r="430" spans="1:46" s="2" customFormat="1" ht="12.75">
      <c r="A430" s="18"/>
      <c r="B430" s="25"/>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c r="AE430" s="25"/>
      <c r="AF430" s="25"/>
      <c r="AG430" s="25"/>
      <c r="AH430" s="25"/>
      <c r="AI430" s="25"/>
      <c r="AJ430" s="25"/>
      <c r="AK430" s="25"/>
      <c r="AL430" s="25"/>
      <c r="AM430" s="25"/>
      <c r="AN430" s="25"/>
      <c r="AO430" s="25"/>
      <c r="AP430" s="25"/>
      <c r="AQ430" s="25"/>
      <c r="AR430" s="25"/>
      <c r="AS430" s="25"/>
      <c r="AT430" s="25"/>
    </row>
    <row r="431" spans="1:46" s="2" customFormat="1" ht="12.75">
      <c r="A431" s="18"/>
      <c r="B431" s="25"/>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5"/>
      <c r="AB431" s="25"/>
      <c r="AC431" s="25"/>
      <c r="AD431" s="25"/>
      <c r="AE431" s="25"/>
      <c r="AF431" s="25"/>
      <c r="AG431" s="25"/>
      <c r="AH431" s="25"/>
      <c r="AI431" s="25"/>
      <c r="AJ431" s="25"/>
      <c r="AK431" s="25"/>
      <c r="AL431" s="25"/>
      <c r="AM431" s="25"/>
      <c r="AN431" s="25"/>
      <c r="AO431" s="25"/>
      <c r="AP431" s="25"/>
      <c r="AQ431" s="25"/>
      <c r="AR431" s="25"/>
      <c r="AS431" s="25"/>
      <c r="AT431" s="25"/>
    </row>
    <row r="432" spans="1:46" s="2" customFormat="1" ht="12.75">
      <c r="A432" s="18"/>
      <c r="B432" s="25"/>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5"/>
      <c r="AB432" s="25"/>
      <c r="AC432" s="25"/>
      <c r="AD432" s="25"/>
      <c r="AE432" s="25"/>
      <c r="AF432" s="25"/>
      <c r="AG432" s="25"/>
      <c r="AH432" s="25"/>
      <c r="AI432" s="25"/>
      <c r="AJ432" s="25"/>
      <c r="AK432" s="25"/>
      <c r="AL432" s="25"/>
      <c r="AM432" s="25"/>
      <c r="AN432" s="25"/>
      <c r="AO432" s="25"/>
      <c r="AP432" s="25"/>
      <c r="AQ432" s="25"/>
      <c r="AR432" s="25"/>
      <c r="AS432" s="25"/>
      <c r="AT432" s="25"/>
    </row>
    <row r="433" spans="1:46" s="2" customFormat="1" ht="12.75">
      <c r="A433" s="18"/>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row>
    <row r="434" spans="1:46" s="2" customFormat="1" ht="12.75">
      <c r="A434" s="18"/>
      <c r="B434" s="25"/>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row>
    <row r="435" spans="1:46" s="2" customFormat="1" ht="12.75">
      <c r="A435" s="18"/>
      <c r="B435" s="25"/>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c r="AA435" s="25"/>
      <c r="AB435" s="25"/>
      <c r="AC435" s="25"/>
      <c r="AD435" s="25"/>
      <c r="AE435" s="25"/>
      <c r="AF435" s="25"/>
      <c r="AG435" s="25"/>
      <c r="AH435" s="25"/>
      <c r="AI435" s="25"/>
      <c r="AJ435" s="25"/>
      <c r="AK435" s="25"/>
      <c r="AL435" s="25"/>
      <c r="AM435" s="25"/>
      <c r="AN435" s="25"/>
      <c r="AO435" s="25"/>
      <c r="AP435" s="25"/>
      <c r="AQ435" s="25"/>
      <c r="AR435" s="25"/>
      <c r="AS435" s="25"/>
      <c r="AT435" s="25"/>
    </row>
    <row r="436" spans="1:46" s="2" customFormat="1" ht="12.75">
      <c r="A436" s="18"/>
      <c r="B436" s="25"/>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c r="AA436" s="25"/>
      <c r="AB436" s="25"/>
      <c r="AC436" s="25"/>
      <c r="AD436" s="25"/>
      <c r="AE436" s="25"/>
      <c r="AF436" s="25"/>
      <c r="AG436" s="25"/>
      <c r="AH436" s="25"/>
      <c r="AI436" s="25"/>
      <c r="AJ436" s="25"/>
      <c r="AK436" s="25"/>
      <c r="AL436" s="25"/>
      <c r="AM436" s="25"/>
      <c r="AN436" s="25"/>
      <c r="AO436" s="25"/>
      <c r="AP436" s="25"/>
      <c r="AQ436" s="25"/>
      <c r="AR436" s="25"/>
      <c r="AS436" s="25"/>
      <c r="AT436" s="25"/>
    </row>
    <row r="437" spans="1:46" s="2" customFormat="1" ht="12.75">
      <c r="A437" s="18"/>
      <c r="B437" s="25"/>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c r="AA437" s="25"/>
      <c r="AB437" s="25"/>
      <c r="AC437" s="25"/>
      <c r="AD437" s="25"/>
      <c r="AE437" s="25"/>
      <c r="AF437" s="25"/>
      <c r="AG437" s="25"/>
      <c r="AH437" s="25"/>
      <c r="AI437" s="25"/>
      <c r="AJ437" s="25"/>
      <c r="AK437" s="25"/>
      <c r="AL437" s="25"/>
      <c r="AM437" s="25"/>
      <c r="AN437" s="25"/>
      <c r="AO437" s="25"/>
      <c r="AP437" s="25"/>
      <c r="AQ437" s="25"/>
      <c r="AR437" s="25"/>
      <c r="AS437" s="25"/>
      <c r="AT437" s="25"/>
    </row>
    <row r="438" spans="1:46" s="2" customFormat="1" ht="12.75">
      <c r="A438" s="18"/>
      <c r="B438" s="25"/>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c r="AA438" s="25"/>
      <c r="AB438" s="25"/>
      <c r="AC438" s="25"/>
      <c r="AD438" s="25"/>
      <c r="AE438" s="25"/>
      <c r="AF438" s="25"/>
      <c r="AG438" s="25"/>
      <c r="AH438" s="25"/>
      <c r="AI438" s="25"/>
      <c r="AJ438" s="25"/>
      <c r="AK438" s="25"/>
      <c r="AL438" s="25"/>
      <c r="AM438" s="25"/>
      <c r="AN438" s="25"/>
      <c r="AO438" s="25"/>
      <c r="AP438" s="25"/>
      <c r="AQ438" s="25"/>
      <c r="AR438" s="25"/>
      <c r="AS438" s="25"/>
      <c r="AT438" s="25"/>
    </row>
    <row r="439" spans="1:46" s="2" customFormat="1" ht="12.75">
      <c r="A439" s="18"/>
      <c r="B439" s="25"/>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c r="AA439" s="25"/>
      <c r="AB439" s="25"/>
      <c r="AC439" s="25"/>
      <c r="AD439" s="25"/>
      <c r="AE439" s="25"/>
      <c r="AF439" s="25"/>
      <c r="AG439" s="25"/>
      <c r="AH439" s="25"/>
      <c r="AI439" s="25"/>
      <c r="AJ439" s="25"/>
      <c r="AK439" s="25"/>
      <c r="AL439" s="25"/>
      <c r="AM439" s="25"/>
      <c r="AN439" s="25"/>
      <c r="AO439" s="25"/>
      <c r="AP439" s="25"/>
      <c r="AQ439" s="25"/>
      <c r="AR439" s="25"/>
      <c r="AS439" s="25"/>
      <c r="AT439" s="25"/>
    </row>
    <row r="440" spans="1:46" s="2" customFormat="1" ht="12.75">
      <c r="A440" s="18"/>
      <c r="B440" s="25"/>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c r="AA440" s="25"/>
      <c r="AB440" s="25"/>
      <c r="AC440" s="25"/>
      <c r="AD440" s="25"/>
      <c r="AE440" s="25"/>
      <c r="AF440" s="25"/>
      <c r="AG440" s="25"/>
      <c r="AH440" s="25"/>
      <c r="AI440" s="25"/>
      <c r="AJ440" s="25"/>
      <c r="AK440" s="25"/>
      <c r="AL440" s="25"/>
      <c r="AM440" s="25"/>
      <c r="AN440" s="25"/>
      <c r="AO440" s="25"/>
      <c r="AP440" s="25"/>
      <c r="AQ440" s="25"/>
      <c r="AR440" s="25"/>
      <c r="AS440" s="25"/>
      <c r="AT440" s="25"/>
    </row>
    <row r="441" spans="1:46" s="2" customFormat="1" ht="12.75">
      <c r="A441" s="18"/>
      <c r="B441" s="25"/>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c r="AA441" s="25"/>
      <c r="AB441" s="25"/>
      <c r="AC441" s="25"/>
      <c r="AD441" s="25"/>
      <c r="AE441" s="25"/>
      <c r="AF441" s="25"/>
      <c r="AG441" s="25"/>
      <c r="AH441" s="25"/>
      <c r="AI441" s="25"/>
      <c r="AJ441" s="25"/>
      <c r="AK441" s="25"/>
      <c r="AL441" s="25"/>
      <c r="AM441" s="25"/>
      <c r="AN441" s="25"/>
      <c r="AO441" s="25"/>
      <c r="AP441" s="25"/>
      <c r="AQ441" s="25"/>
      <c r="AR441" s="25"/>
      <c r="AS441" s="25"/>
      <c r="AT441" s="25"/>
    </row>
    <row r="442" spans="1:46" s="2" customFormat="1" ht="12.75">
      <c r="A442" s="18"/>
      <c r="B442" s="25"/>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c r="AA442" s="25"/>
      <c r="AB442" s="25"/>
      <c r="AC442" s="25"/>
      <c r="AD442" s="25"/>
      <c r="AE442" s="25"/>
      <c r="AF442" s="25"/>
      <c r="AG442" s="25"/>
      <c r="AH442" s="25"/>
      <c r="AI442" s="25"/>
      <c r="AJ442" s="25"/>
      <c r="AK442" s="25"/>
      <c r="AL442" s="25"/>
      <c r="AM442" s="25"/>
      <c r="AN442" s="25"/>
      <c r="AO442" s="25"/>
      <c r="AP442" s="25"/>
      <c r="AQ442" s="25"/>
      <c r="AR442" s="25"/>
      <c r="AS442" s="25"/>
      <c r="AT442" s="25"/>
    </row>
    <row r="443" spans="1:46" s="2" customFormat="1" ht="12.75">
      <c r="A443" s="18"/>
      <c r="B443" s="25"/>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c r="AA443" s="25"/>
      <c r="AB443" s="25"/>
      <c r="AC443" s="25"/>
      <c r="AD443" s="25"/>
      <c r="AE443" s="25"/>
      <c r="AF443" s="25"/>
      <c r="AG443" s="25"/>
      <c r="AH443" s="25"/>
      <c r="AI443" s="25"/>
      <c r="AJ443" s="25"/>
      <c r="AK443" s="25"/>
      <c r="AL443" s="25"/>
      <c r="AM443" s="25"/>
      <c r="AN443" s="25"/>
      <c r="AO443" s="25"/>
      <c r="AP443" s="25"/>
      <c r="AQ443" s="25"/>
      <c r="AR443" s="25"/>
      <c r="AS443" s="25"/>
      <c r="AT443" s="25"/>
    </row>
    <row r="444" spans="1:46" s="2" customFormat="1" ht="12.75">
      <c r="A444" s="18"/>
      <c r="B444" s="25"/>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c r="AA444" s="25"/>
      <c r="AB444" s="25"/>
      <c r="AC444" s="25"/>
      <c r="AD444" s="25"/>
      <c r="AE444" s="25"/>
      <c r="AF444" s="25"/>
      <c r="AG444" s="25"/>
      <c r="AH444" s="25"/>
      <c r="AI444" s="25"/>
      <c r="AJ444" s="25"/>
      <c r="AK444" s="25"/>
      <c r="AL444" s="25"/>
      <c r="AM444" s="25"/>
      <c r="AN444" s="25"/>
      <c r="AO444" s="25"/>
      <c r="AP444" s="25"/>
      <c r="AQ444" s="25"/>
      <c r="AR444" s="25"/>
      <c r="AS444" s="25"/>
      <c r="AT444" s="25"/>
    </row>
    <row r="445" spans="1:46" s="2" customFormat="1" ht="12.75">
      <c r="A445" s="18"/>
      <c r="B445" s="25"/>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c r="AA445" s="25"/>
      <c r="AB445" s="25"/>
      <c r="AC445" s="25"/>
      <c r="AD445" s="25"/>
      <c r="AE445" s="25"/>
      <c r="AF445" s="25"/>
      <c r="AG445" s="25"/>
      <c r="AH445" s="25"/>
      <c r="AI445" s="25"/>
      <c r="AJ445" s="25"/>
      <c r="AK445" s="25"/>
      <c r="AL445" s="25"/>
      <c r="AM445" s="25"/>
      <c r="AN445" s="25"/>
      <c r="AO445" s="25"/>
      <c r="AP445" s="25"/>
      <c r="AQ445" s="25"/>
      <c r="AR445" s="25"/>
      <c r="AS445" s="25"/>
      <c r="AT445" s="25"/>
    </row>
    <row r="446" spans="1:46" s="2" customFormat="1" ht="12.75">
      <c r="A446" s="18"/>
      <c r="B446" s="25"/>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c r="AA446" s="25"/>
      <c r="AB446" s="25"/>
      <c r="AC446" s="25"/>
      <c r="AD446" s="25"/>
      <c r="AE446" s="25"/>
      <c r="AF446" s="25"/>
      <c r="AG446" s="25"/>
      <c r="AH446" s="25"/>
      <c r="AI446" s="25"/>
      <c r="AJ446" s="25"/>
      <c r="AK446" s="25"/>
      <c r="AL446" s="25"/>
      <c r="AM446" s="25"/>
      <c r="AN446" s="25"/>
      <c r="AO446" s="25"/>
      <c r="AP446" s="25"/>
      <c r="AQ446" s="25"/>
      <c r="AR446" s="25"/>
      <c r="AS446" s="25"/>
      <c r="AT446" s="25"/>
    </row>
    <row r="447" spans="1:46" s="2" customFormat="1" ht="12.75">
      <c r="A447" s="18"/>
      <c r="B447" s="25"/>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c r="AA447" s="25"/>
      <c r="AB447" s="25"/>
      <c r="AC447" s="25"/>
      <c r="AD447" s="25"/>
      <c r="AE447" s="25"/>
      <c r="AF447" s="25"/>
      <c r="AG447" s="25"/>
      <c r="AH447" s="25"/>
      <c r="AI447" s="25"/>
      <c r="AJ447" s="25"/>
      <c r="AK447" s="25"/>
      <c r="AL447" s="25"/>
      <c r="AM447" s="25"/>
      <c r="AN447" s="25"/>
      <c r="AO447" s="25"/>
      <c r="AP447" s="25"/>
      <c r="AQ447" s="25"/>
      <c r="AR447" s="25"/>
      <c r="AS447" s="25"/>
      <c r="AT447" s="25"/>
    </row>
    <row r="448" spans="1:46" s="2" customFormat="1" ht="12.75">
      <c r="A448" s="18"/>
      <c r="B448" s="25"/>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c r="AA448" s="25"/>
      <c r="AB448" s="25"/>
      <c r="AC448" s="25"/>
      <c r="AD448" s="25"/>
      <c r="AE448" s="25"/>
      <c r="AF448" s="25"/>
      <c r="AG448" s="25"/>
      <c r="AH448" s="25"/>
      <c r="AI448" s="25"/>
      <c r="AJ448" s="25"/>
      <c r="AK448" s="25"/>
      <c r="AL448" s="25"/>
      <c r="AM448" s="25"/>
      <c r="AN448" s="25"/>
      <c r="AO448" s="25"/>
      <c r="AP448" s="25"/>
      <c r="AQ448" s="25"/>
      <c r="AR448" s="25"/>
      <c r="AS448" s="25"/>
      <c r="AT448" s="25"/>
    </row>
    <row r="449" spans="1:46" s="2" customFormat="1" ht="12.75">
      <c r="A449" s="18"/>
      <c r="B449" s="25"/>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c r="AA449" s="25"/>
      <c r="AB449" s="25"/>
      <c r="AC449" s="25"/>
      <c r="AD449" s="25"/>
      <c r="AE449" s="25"/>
      <c r="AF449" s="25"/>
      <c r="AG449" s="25"/>
      <c r="AH449" s="25"/>
      <c r="AI449" s="25"/>
      <c r="AJ449" s="25"/>
      <c r="AK449" s="25"/>
      <c r="AL449" s="25"/>
      <c r="AM449" s="25"/>
      <c r="AN449" s="25"/>
      <c r="AO449" s="25"/>
      <c r="AP449" s="25"/>
      <c r="AQ449" s="25"/>
      <c r="AR449" s="25"/>
      <c r="AS449" s="25"/>
      <c r="AT449" s="25"/>
    </row>
    <row r="450" spans="1:46" s="2" customFormat="1" ht="12.75">
      <c r="A450" s="18"/>
      <c r="B450" s="25"/>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c r="AA450" s="25"/>
      <c r="AB450" s="25"/>
      <c r="AC450" s="25"/>
      <c r="AD450" s="25"/>
      <c r="AE450" s="25"/>
      <c r="AF450" s="25"/>
      <c r="AG450" s="25"/>
      <c r="AH450" s="25"/>
      <c r="AI450" s="25"/>
      <c r="AJ450" s="25"/>
      <c r="AK450" s="25"/>
      <c r="AL450" s="25"/>
      <c r="AM450" s="25"/>
      <c r="AN450" s="25"/>
      <c r="AO450" s="25"/>
      <c r="AP450" s="25"/>
      <c r="AQ450" s="25"/>
      <c r="AR450" s="25"/>
      <c r="AS450" s="25"/>
      <c r="AT450" s="25"/>
    </row>
    <row r="451" spans="1:46" s="2" customFormat="1" ht="12.75">
      <c r="A451" s="18"/>
      <c r="B451" s="25"/>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c r="AA451" s="25"/>
      <c r="AB451" s="25"/>
      <c r="AC451" s="25"/>
      <c r="AD451" s="25"/>
      <c r="AE451" s="25"/>
      <c r="AF451" s="25"/>
      <c r="AG451" s="25"/>
      <c r="AH451" s="25"/>
      <c r="AI451" s="25"/>
      <c r="AJ451" s="25"/>
      <c r="AK451" s="25"/>
      <c r="AL451" s="25"/>
      <c r="AM451" s="25"/>
      <c r="AN451" s="25"/>
      <c r="AO451" s="25"/>
      <c r="AP451" s="25"/>
      <c r="AQ451" s="25"/>
      <c r="AR451" s="25"/>
      <c r="AS451" s="25"/>
      <c r="AT451" s="25"/>
    </row>
    <row r="452" spans="1:46" s="2" customFormat="1" ht="12.75">
      <c r="A452" s="18"/>
      <c r="B452" s="25"/>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c r="AA452" s="25"/>
      <c r="AB452" s="25"/>
      <c r="AC452" s="25"/>
      <c r="AD452" s="25"/>
      <c r="AE452" s="25"/>
      <c r="AF452" s="25"/>
      <c r="AG452" s="25"/>
      <c r="AH452" s="25"/>
      <c r="AI452" s="25"/>
      <c r="AJ452" s="25"/>
      <c r="AK452" s="25"/>
      <c r="AL452" s="25"/>
      <c r="AM452" s="25"/>
      <c r="AN452" s="25"/>
      <c r="AO452" s="25"/>
      <c r="AP452" s="25"/>
      <c r="AQ452" s="25"/>
      <c r="AR452" s="25"/>
      <c r="AS452" s="25"/>
      <c r="AT452" s="25"/>
    </row>
    <row r="453" spans="1:46" s="2" customFormat="1" ht="12.75">
      <c r="A453" s="18"/>
      <c r="B453" s="25"/>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c r="AA453" s="25"/>
      <c r="AB453" s="25"/>
      <c r="AC453" s="25"/>
      <c r="AD453" s="25"/>
      <c r="AE453" s="25"/>
      <c r="AF453" s="25"/>
      <c r="AG453" s="25"/>
      <c r="AH453" s="25"/>
      <c r="AI453" s="25"/>
      <c r="AJ453" s="25"/>
      <c r="AK453" s="25"/>
      <c r="AL453" s="25"/>
      <c r="AM453" s="25"/>
      <c r="AN453" s="25"/>
      <c r="AO453" s="25"/>
      <c r="AP453" s="25"/>
      <c r="AQ453" s="25"/>
      <c r="AR453" s="25"/>
      <c r="AS453" s="25"/>
      <c r="AT453" s="25"/>
    </row>
    <row r="454" spans="1:46" s="2" customFormat="1" ht="12.75">
      <c r="A454" s="18"/>
      <c r="B454" s="25"/>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c r="AA454" s="25"/>
      <c r="AB454" s="25"/>
      <c r="AC454" s="25"/>
      <c r="AD454" s="25"/>
      <c r="AE454" s="25"/>
      <c r="AF454" s="25"/>
      <c r="AG454" s="25"/>
      <c r="AH454" s="25"/>
      <c r="AI454" s="25"/>
      <c r="AJ454" s="25"/>
      <c r="AK454" s="25"/>
      <c r="AL454" s="25"/>
      <c r="AM454" s="25"/>
      <c r="AN454" s="25"/>
      <c r="AO454" s="25"/>
      <c r="AP454" s="25"/>
      <c r="AQ454" s="25"/>
      <c r="AR454" s="25"/>
      <c r="AS454" s="25"/>
      <c r="AT454" s="25"/>
    </row>
    <row r="455" spans="1:46" s="2" customFormat="1" ht="12.75">
      <c r="A455" s="18"/>
      <c r="B455" s="25"/>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c r="AA455" s="25"/>
      <c r="AB455" s="25"/>
      <c r="AC455" s="25"/>
      <c r="AD455" s="25"/>
      <c r="AE455" s="25"/>
      <c r="AF455" s="25"/>
      <c r="AG455" s="25"/>
      <c r="AH455" s="25"/>
      <c r="AI455" s="25"/>
      <c r="AJ455" s="25"/>
      <c r="AK455" s="25"/>
      <c r="AL455" s="25"/>
      <c r="AM455" s="25"/>
      <c r="AN455" s="25"/>
      <c r="AO455" s="25"/>
      <c r="AP455" s="25"/>
      <c r="AQ455" s="25"/>
      <c r="AR455" s="25"/>
      <c r="AS455" s="25"/>
      <c r="AT455" s="25"/>
    </row>
    <row r="456" spans="1:46" s="2" customFormat="1" ht="12.75">
      <c r="A456" s="18"/>
      <c r="B456" s="25"/>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c r="AA456" s="25"/>
      <c r="AB456" s="25"/>
      <c r="AC456" s="25"/>
      <c r="AD456" s="25"/>
      <c r="AE456" s="25"/>
      <c r="AF456" s="25"/>
      <c r="AG456" s="25"/>
      <c r="AH456" s="25"/>
      <c r="AI456" s="25"/>
      <c r="AJ456" s="25"/>
      <c r="AK456" s="25"/>
      <c r="AL456" s="25"/>
      <c r="AM456" s="25"/>
      <c r="AN456" s="25"/>
      <c r="AO456" s="25"/>
      <c r="AP456" s="25"/>
      <c r="AQ456" s="25"/>
      <c r="AR456" s="25"/>
      <c r="AS456" s="25"/>
      <c r="AT456" s="25"/>
    </row>
    <row r="457" spans="1:46" s="2" customFormat="1" ht="12.75">
      <c r="A457" s="18"/>
      <c r="B457" s="25"/>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c r="AA457" s="25"/>
      <c r="AB457" s="25"/>
      <c r="AC457" s="25"/>
      <c r="AD457" s="25"/>
      <c r="AE457" s="25"/>
      <c r="AF457" s="25"/>
      <c r="AG457" s="25"/>
      <c r="AH457" s="25"/>
      <c r="AI457" s="25"/>
      <c r="AJ457" s="25"/>
      <c r="AK457" s="25"/>
      <c r="AL457" s="25"/>
      <c r="AM457" s="25"/>
      <c r="AN457" s="25"/>
      <c r="AO457" s="25"/>
      <c r="AP457" s="25"/>
      <c r="AQ457" s="25"/>
      <c r="AR457" s="25"/>
      <c r="AS457" s="25"/>
      <c r="AT457" s="25"/>
    </row>
    <row r="458" spans="1:46" s="2" customFormat="1" ht="12.75">
      <c r="A458" s="18"/>
      <c r="B458" s="25"/>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c r="AA458" s="25"/>
      <c r="AB458" s="25"/>
      <c r="AC458" s="25"/>
      <c r="AD458" s="25"/>
      <c r="AE458" s="25"/>
      <c r="AF458" s="25"/>
      <c r="AG458" s="25"/>
      <c r="AH458" s="25"/>
      <c r="AI458" s="25"/>
      <c r="AJ458" s="25"/>
      <c r="AK458" s="25"/>
      <c r="AL458" s="25"/>
      <c r="AM458" s="25"/>
      <c r="AN458" s="25"/>
      <c r="AO458" s="25"/>
      <c r="AP458" s="25"/>
      <c r="AQ458" s="25"/>
      <c r="AR458" s="25"/>
      <c r="AS458" s="25"/>
      <c r="AT458" s="25"/>
    </row>
    <row r="459" spans="1:46" s="2" customFormat="1" ht="12.75">
      <c r="A459" s="18"/>
      <c r="B459" s="25"/>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c r="AA459" s="25"/>
      <c r="AB459" s="25"/>
      <c r="AC459" s="25"/>
      <c r="AD459" s="25"/>
      <c r="AE459" s="25"/>
      <c r="AF459" s="25"/>
      <c r="AG459" s="25"/>
      <c r="AH459" s="25"/>
      <c r="AI459" s="25"/>
      <c r="AJ459" s="25"/>
      <c r="AK459" s="25"/>
      <c r="AL459" s="25"/>
      <c r="AM459" s="25"/>
      <c r="AN459" s="25"/>
      <c r="AO459" s="25"/>
      <c r="AP459" s="25"/>
      <c r="AQ459" s="25"/>
      <c r="AR459" s="25"/>
      <c r="AS459" s="25"/>
      <c r="AT459" s="25"/>
    </row>
    <row r="460" spans="1:46" s="2" customFormat="1" ht="12.75">
      <c r="A460" s="18"/>
      <c r="B460" s="25"/>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c r="AA460" s="25"/>
      <c r="AB460" s="25"/>
      <c r="AC460" s="25"/>
      <c r="AD460" s="25"/>
      <c r="AE460" s="25"/>
      <c r="AF460" s="25"/>
      <c r="AG460" s="25"/>
      <c r="AH460" s="25"/>
      <c r="AI460" s="25"/>
      <c r="AJ460" s="25"/>
      <c r="AK460" s="25"/>
      <c r="AL460" s="25"/>
      <c r="AM460" s="25"/>
      <c r="AN460" s="25"/>
      <c r="AO460" s="25"/>
      <c r="AP460" s="25"/>
      <c r="AQ460" s="25"/>
      <c r="AR460" s="25"/>
      <c r="AS460" s="25"/>
      <c r="AT460" s="25"/>
    </row>
    <row r="461" spans="1:46" s="2" customFormat="1" ht="12.75">
      <c r="A461" s="18"/>
      <c r="B461" s="25"/>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c r="AA461" s="25"/>
      <c r="AB461" s="25"/>
      <c r="AC461" s="25"/>
      <c r="AD461" s="25"/>
      <c r="AE461" s="25"/>
      <c r="AF461" s="25"/>
      <c r="AG461" s="25"/>
      <c r="AH461" s="25"/>
      <c r="AI461" s="25"/>
      <c r="AJ461" s="25"/>
      <c r="AK461" s="25"/>
      <c r="AL461" s="25"/>
      <c r="AM461" s="25"/>
      <c r="AN461" s="25"/>
      <c r="AO461" s="25"/>
      <c r="AP461" s="25"/>
      <c r="AQ461" s="25"/>
      <c r="AR461" s="25"/>
      <c r="AS461" s="25"/>
      <c r="AT461" s="25"/>
    </row>
    <row r="462" spans="1:46" s="2" customFormat="1" ht="12.75">
      <c r="A462" s="18"/>
      <c r="B462" s="25"/>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5"/>
      <c r="AB462" s="25"/>
      <c r="AC462" s="25"/>
      <c r="AD462" s="25"/>
      <c r="AE462" s="25"/>
      <c r="AF462" s="25"/>
      <c r="AG462" s="25"/>
      <c r="AH462" s="25"/>
      <c r="AI462" s="25"/>
      <c r="AJ462" s="25"/>
      <c r="AK462" s="25"/>
      <c r="AL462" s="25"/>
      <c r="AM462" s="25"/>
      <c r="AN462" s="25"/>
      <c r="AO462" s="25"/>
      <c r="AP462" s="25"/>
      <c r="AQ462" s="25"/>
      <c r="AR462" s="25"/>
      <c r="AS462" s="25"/>
      <c r="AT462" s="25"/>
    </row>
    <row r="463" spans="1:46" s="2" customFormat="1" ht="12.75">
      <c r="A463" s="18"/>
      <c r="B463" s="25"/>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c r="AA463" s="25"/>
      <c r="AB463" s="25"/>
      <c r="AC463" s="25"/>
      <c r="AD463" s="25"/>
      <c r="AE463" s="25"/>
      <c r="AF463" s="25"/>
      <c r="AG463" s="25"/>
      <c r="AH463" s="25"/>
      <c r="AI463" s="25"/>
      <c r="AJ463" s="25"/>
      <c r="AK463" s="25"/>
      <c r="AL463" s="25"/>
      <c r="AM463" s="25"/>
      <c r="AN463" s="25"/>
      <c r="AO463" s="25"/>
      <c r="AP463" s="25"/>
      <c r="AQ463" s="25"/>
      <c r="AR463" s="25"/>
      <c r="AS463" s="25"/>
      <c r="AT463" s="25"/>
    </row>
    <row r="464" spans="1:46" s="2" customFormat="1" ht="12.75">
      <c r="A464" s="18"/>
      <c r="B464" s="25"/>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c r="AA464" s="25"/>
      <c r="AB464" s="25"/>
      <c r="AC464" s="25"/>
      <c r="AD464" s="25"/>
      <c r="AE464" s="25"/>
      <c r="AF464" s="25"/>
      <c r="AG464" s="25"/>
      <c r="AH464" s="25"/>
      <c r="AI464" s="25"/>
      <c r="AJ464" s="25"/>
      <c r="AK464" s="25"/>
      <c r="AL464" s="25"/>
      <c r="AM464" s="25"/>
      <c r="AN464" s="25"/>
      <c r="AO464" s="25"/>
      <c r="AP464" s="25"/>
      <c r="AQ464" s="25"/>
      <c r="AR464" s="25"/>
      <c r="AS464" s="25"/>
      <c r="AT464" s="25"/>
    </row>
    <row r="465" spans="1:46" s="2" customFormat="1" ht="12.75">
      <c r="A465" s="18"/>
      <c r="B465" s="25"/>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5"/>
      <c r="AB465" s="25"/>
      <c r="AC465" s="25"/>
      <c r="AD465" s="25"/>
      <c r="AE465" s="25"/>
      <c r="AF465" s="25"/>
      <c r="AG465" s="25"/>
      <c r="AH465" s="25"/>
      <c r="AI465" s="25"/>
      <c r="AJ465" s="25"/>
      <c r="AK465" s="25"/>
      <c r="AL465" s="25"/>
      <c r="AM465" s="25"/>
      <c r="AN465" s="25"/>
      <c r="AO465" s="25"/>
      <c r="AP465" s="25"/>
      <c r="AQ465" s="25"/>
      <c r="AR465" s="25"/>
      <c r="AS465" s="25"/>
      <c r="AT465" s="25"/>
    </row>
    <row r="466" spans="1:46" s="2" customFormat="1" ht="12.75">
      <c r="A466" s="18"/>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row>
    <row r="467" spans="1:46" s="2" customFormat="1" ht="12.75">
      <c r="A467" s="18"/>
      <c r="B467" s="25"/>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row>
    <row r="468" spans="1:46" s="2" customFormat="1" ht="12.75">
      <c r="A468" s="18"/>
      <c r="B468" s="25"/>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c r="AA468" s="25"/>
      <c r="AB468" s="25"/>
      <c r="AC468" s="25"/>
      <c r="AD468" s="25"/>
      <c r="AE468" s="25"/>
      <c r="AF468" s="25"/>
      <c r="AG468" s="25"/>
      <c r="AH468" s="25"/>
      <c r="AI468" s="25"/>
      <c r="AJ468" s="25"/>
      <c r="AK468" s="25"/>
      <c r="AL468" s="25"/>
      <c r="AM468" s="25"/>
      <c r="AN468" s="25"/>
      <c r="AO468" s="25"/>
      <c r="AP468" s="25"/>
      <c r="AQ468" s="25"/>
      <c r="AR468" s="25"/>
      <c r="AS468" s="25"/>
      <c r="AT468" s="25"/>
    </row>
    <row r="469" spans="1:46" s="2" customFormat="1" ht="12.75">
      <c r="A469" s="18"/>
      <c r="B469" s="25"/>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c r="AA469" s="25"/>
      <c r="AB469" s="25"/>
      <c r="AC469" s="25"/>
      <c r="AD469" s="25"/>
      <c r="AE469" s="25"/>
      <c r="AF469" s="25"/>
      <c r="AG469" s="25"/>
      <c r="AH469" s="25"/>
      <c r="AI469" s="25"/>
      <c r="AJ469" s="25"/>
      <c r="AK469" s="25"/>
      <c r="AL469" s="25"/>
      <c r="AM469" s="25"/>
      <c r="AN469" s="25"/>
      <c r="AO469" s="25"/>
      <c r="AP469" s="25"/>
      <c r="AQ469" s="25"/>
      <c r="AR469" s="25"/>
      <c r="AS469" s="25"/>
      <c r="AT469" s="25"/>
    </row>
    <row r="470" spans="1:46" s="2" customFormat="1" ht="12.75">
      <c r="A470" s="18"/>
      <c r="B470" s="25"/>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c r="AA470" s="25"/>
      <c r="AB470" s="25"/>
      <c r="AC470" s="25"/>
      <c r="AD470" s="25"/>
      <c r="AE470" s="25"/>
      <c r="AF470" s="25"/>
      <c r="AG470" s="25"/>
      <c r="AH470" s="25"/>
      <c r="AI470" s="25"/>
      <c r="AJ470" s="25"/>
      <c r="AK470" s="25"/>
      <c r="AL470" s="25"/>
      <c r="AM470" s="25"/>
      <c r="AN470" s="25"/>
      <c r="AO470" s="25"/>
      <c r="AP470" s="25"/>
      <c r="AQ470" s="25"/>
      <c r="AR470" s="25"/>
      <c r="AS470" s="25"/>
      <c r="AT470" s="25"/>
    </row>
    <row r="471" spans="1:46" s="2" customFormat="1" ht="12.75">
      <c r="A471" s="18"/>
      <c r="B471" s="25"/>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5"/>
      <c r="AB471" s="25"/>
      <c r="AC471" s="25"/>
      <c r="AD471" s="25"/>
      <c r="AE471" s="25"/>
      <c r="AF471" s="25"/>
      <c r="AG471" s="25"/>
      <c r="AH471" s="25"/>
      <c r="AI471" s="25"/>
      <c r="AJ471" s="25"/>
      <c r="AK471" s="25"/>
      <c r="AL471" s="25"/>
      <c r="AM471" s="25"/>
      <c r="AN471" s="25"/>
      <c r="AO471" s="25"/>
      <c r="AP471" s="25"/>
      <c r="AQ471" s="25"/>
      <c r="AR471" s="25"/>
      <c r="AS471" s="25"/>
      <c r="AT471" s="25"/>
    </row>
    <row r="472" spans="1:46" s="2" customFormat="1" ht="12.75">
      <c r="A472" s="18"/>
      <c r="B472" s="25"/>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c r="AA472" s="25"/>
      <c r="AB472" s="25"/>
      <c r="AC472" s="25"/>
      <c r="AD472" s="25"/>
      <c r="AE472" s="25"/>
      <c r="AF472" s="25"/>
      <c r="AG472" s="25"/>
      <c r="AH472" s="25"/>
      <c r="AI472" s="25"/>
      <c r="AJ472" s="25"/>
      <c r="AK472" s="25"/>
      <c r="AL472" s="25"/>
      <c r="AM472" s="25"/>
      <c r="AN472" s="25"/>
      <c r="AO472" s="25"/>
      <c r="AP472" s="25"/>
      <c r="AQ472" s="25"/>
      <c r="AR472" s="25"/>
      <c r="AS472" s="25"/>
      <c r="AT472" s="25"/>
    </row>
    <row r="473" spans="1:46" s="2" customFormat="1" ht="12.75">
      <c r="A473" s="18"/>
      <c r="B473" s="25"/>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c r="AA473" s="25"/>
      <c r="AB473" s="25"/>
      <c r="AC473" s="25"/>
      <c r="AD473" s="25"/>
      <c r="AE473" s="25"/>
      <c r="AF473" s="25"/>
      <c r="AG473" s="25"/>
      <c r="AH473" s="25"/>
      <c r="AI473" s="25"/>
      <c r="AJ473" s="25"/>
      <c r="AK473" s="25"/>
      <c r="AL473" s="25"/>
      <c r="AM473" s="25"/>
      <c r="AN473" s="25"/>
      <c r="AO473" s="25"/>
      <c r="AP473" s="25"/>
      <c r="AQ473" s="25"/>
      <c r="AR473" s="25"/>
      <c r="AS473" s="25"/>
      <c r="AT473" s="25"/>
    </row>
    <row r="474" spans="1:46" s="2" customFormat="1" ht="12.75">
      <c r="A474" s="18"/>
      <c r="B474" s="25"/>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c r="AA474" s="25"/>
      <c r="AB474" s="25"/>
      <c r="AC474" s="25"/>
      <c r="AD474" s="25"/>
      <c r="AE474" s="25"/>
      <c r="AF474" s="25"/>
      <c r="AG474" s="25"/>
      <c r="AH474" s="25"/>
      <c r="AI474" s="25"/>
      <c r="AJ474" s="25"/>
      <c r="AK474" s="25"/>
      <c r="AL474" s="25"/>
      <c r="AM474" s="25"/>
      <c r="AN474" s="25"/>
      <c r="AO474" s="25"/>
      <c r="AP474" s="25"/>
      <c r="AQ474" s="25"/>
      <c r="AR474" s="25"/>
      <c r="AS474" s="25"/>
      <c r="AT474" s="25"/>
    </row>
    <row r="475" spans="1:46" s="2" customFormat="1" ht="12.75">
      <c r="A475" s="18"/>
      <c r="B475" s="25"/>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c r="AA475" s="25"/>
      <c r="AB475" s="25"/>
      <c r="AC475" s="25"/>
      <c r="AD475" s="25"/>
      <c r="AE475" s="25"/>
      <c r="AF475" s="25"/>
      <c r="AG475" s="25"/>
      <c r="AH475" s="25"/>
      <c r="AI475" s="25"/>
      <c r="AJ475" s="25"/>
      <c r="AK475" s="25"/>
      <c r="AL475" s="25"/>
      <c r="AM475" s="25"/>
      <c r="AN475" s="25"/>
      <c r="AO475" s="25"/>
      <c r="AP475" s="25"/>
      <c r="AQ475" s="25"/>
      <c r="AR475" s="25"/>
      <c r="AS475" s="25"/>
      <c r="AT475" s="25"/>
    </row>
    <row r="476" spans="1:46" s="2" customFormat="1" ht="12.75">
      <c r="A476" s="18"/>
      <c r="B476" s="25"/>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c r="AA476" s="25"/>
      <c r="AB476" s="25"/>
      <c r="AC476" s="25"/>
      <c r="AD476" s="25"/>
      <c r="AE476" s="25"/>
      <c r="AF476" s="25"/>
      <c r="AG476" s="25"/>
      <c r="AH476" s="25"/>
      <c r="AI476" s="25"/>
      <c r="AJ476" s="25"/>
      <c r="AK476" s="25"/>
      <c r="AL476" s="25"/>
      <c r="AM476" s="25"/>
      <c r="AN476" s="25"/>
      <c r="AO476" s="25"/>
      <c r="AP476" s="25"/>
      <c r="AQ476" s="25"/>
      <c r="AR476" s="25"/>
      <c r="AS476" s="25"/>
      <c r="AT476" s="25"/>
    </row>
    <row r="477" spans="1:46" s="2" customFormat="1" ht="12.75">
      <c r="A477" s="18"/>
      <c r="B477" s="25"/>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c r="AA477" s="25"/>
      <c r="AB477" s="25"/>
      <c r="AC477" s="25"/>
      <c r="AD477" s="25"/>
      <c r="AE477" s="25"/>
      <c r="AF477" s="25"/>
      <c r="AG477" s="25"/>
      <c r="AH477" s="25"/>
      <c r="AI477" s="25"/>
      <c r="AJ477" s="25"/>
      <c r="AK477" s="25"/>
      <c r="AL477" s="25"/>
      <c r="AM477" s="25"/>
      <c r="AN477" s="25"/>
      <c r="AO477" s="25"/>
      <c r="AP477" s="25"/>
      <c r="AQ477" s="25"/>
      <c r="AR477" s="25"/>
      <c r="AS477" s="25"/>
      <c r="AT477" s="25"/>
    </row>
    <row r="478" spans="1:46" s="2" customFormat="1" ht="12.75">
      <c r="A478" s="18"/>
      <c r="B478" s="25"/>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c r="AA478" s="25"/>
      <c r="AB478" s="25"/>
      <c r="AC478" s="25"/>
      <c r="AD478" s="25"/>
      <c r="AE478" s="25"/>
      <c r="AF478" s="25"/>
      <c r="AG478" s="25"/>
      <c r="AH478" s="25"/>
      <c r="AI478" s="25"/>
      <c r="AJ478" s="25"/>
      <c r="AK478" s="25"/>
      <c r="AL478" s="25"/>
      <c r="AM478" s="25"/>
      <c r="AN478" s="25"/>
      <c r="AO478" s="25"/>
      <c r="AP478" s="25"/>
      <c r="AQ478" s="25"/>
      <c r="AR478" s="25"/>
      <c r="AS478" s="25"/>
      <c r="AT478" s="25"/>
    </row>
    <row r="479" spans="1:46" s="2" customFormat="1" ht="12.75">
      <c r="A479" s="18"/>
      <c r="B479" s="25"/>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c r="AA479" s="25"/>
      <c r="AB479" s="25"/>
      <c r="AC479" s="25"/>
      <c r="AD479" s="25"/>
      <c r="AE479" s="25"/>
      <c r="AF479" s="25"/>
      <c r="AG479" s="25"/>
      <c r="AH479" s="25"/>
      <c r="AI479" s="25"/>
      <c r="AJ479" s="25"/>
      <c r="AK479" s="25"/>
      <c r="AL479" s="25"/>
      <c r="AM479" s="25"/>
      <c r="AN479" s="25"/>
      <c r="AO479" s="25"/>
      <c r="AP479" s="25"/>
      <c r="AQ479" s="25"/>
      <c r="AR479" s="25"/>
      <c r="AS479" s="25"/>
      <c r="AT479" s="25"/>
    </row>
    <row r="480" spans="1:46" s="2" customFormat="1" ht="12.75">
      <c r="A480" s="18"/>
      <c r="B480" s="25"/>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c r="AA480" s="25"/>
      <c r="AB480" s="25"/>
      <c r="AC480" s="25"/>
      <c r="AD480" s="25"/>
      <c r="AE480" s="25"/>
      <c r="AF480" s="25"/>
      <c r="AG480" s="25"/>
      <c r="AH480" s="25"/>
      <c r="AI480" s="25"/>
      <c r="AJ480" s="25"/>
      <c r="AK480" s="25"/>
      <c r="AL480" s="25"/>
      <c r="AM480" s="25"/>
      <c r="AN480" s="25"/>
      <c r="AO480" s="25"/>
      <c r="AP480" s="25"/>
      <c r="AQ480" s="25"/>
      <c r="AR480" s="25"/>
      <c r="AS480" s="25"/>
      <c r="AT480" s="25"/>
    </row>
    <row r="481" spans="1:46" s="2" customFormat="1" ht="12.75">
      <c r="A481" s="18"/>
      <c r="B481" s="25"/>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c r="AA481" s="25"/>
      <c r="AB481" s="25"/>
      <c r="AC481" s="25"/>
      <c r="AD481" s="25"/>
      <c r="AE481" s="25"/>
      <c r="AF481" s="25"/>
      <c r="AG481" s="25"/>
      <c r="AH481" s="25"/>
      <c r="AI481" s="25"/>
      <c r="AJ481" s="25"/>
      <c r="AK481" s="25"/>
      <c r="AL481" s="25"/>
      <c r="AM481" s="25"/>
      <c r="AN481" s="25"/>
      <c r="AO481" s="25"/>
      <c r="AP481" s="25"/>
      <c r="AQ481" s="25"/>
      <c r="AR481" s="25"/>
      <c r="AS481" s="25"/>
      <c r="AT481" s="25"/>
    </row>
    <row r="482" spans="1:46" s="2" customFormat="1" ht="12.75">
      <c r="A482" s="18"/>
      <c r="B482" s="25"/>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c r="AA482" s="25"/>
      <c r="AB482" s="25"/>
      <c r="AC482" s="25"/>
      <c r="AD482" s="25"/>
      <c r="AE482" s="25"/>
      <c r="AF482" s="25"/>
      <c r="AG482" s="25"/>
      <c r="AH482" s="25"/>
      <c r="AI482" s="25"/>
      <c r="AJ482" s="25"/>
      <c r="AK482" s="25"/>
      <c r="AL482" s="25"/>
      <c r="AM482" s="25"/>
      <c r="AN482" s="25"/>
      <c r="AO482" s="25"/>
      <c r="AP482" s="25"/>
      <c r="AQ482" s="25"/>
      <c r="AR482" s="25"/>
      <c r="AS482" s="25"/>
      <c r="AT482" s="25"/>
    </row>
    <row r="483" spans="1:46" s="2" customFormat="1" ht="12.75">
      <c r="A483" s="18"/>
      <c r="B483" s="25"/>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c r="AA483" s="25"/>
      <c r="AB483" s="25"/>
      <c r="AC483" s="25"/>
      <c r="AD483" s="25"/>
      <c r="AE483" s="25"/>
      <c r="AF483" s="25"/>
      <c r="AG483" s="25"/>
      <c r="AH483" s="25"/>
      <c r="AI483" s="25"/>
      <c r="AJ483" s="25"/>
      <c r="AK483" s="25"/>
      <c r="AL483" s="25"/>
      <c r="AM483" s="25"/>
      <c r="AN483" s="25"/>
      <c r="AO483" s="25"/>
      <c r="AP483" s="25"/>
      <c r="AQ483" s="25"/>
      <c r="AR483" s="25"/>
      <c r="AS483" s="25"/>
      <c r="AT483" s="25"/>
    </row>
    <row r="484" spans="1:46" s="2" customFormat="1" ht="12.75">
      <c r="A484" s="18"/>
      <c r="B484" s="25"/>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c r="AA484" s="25"/>
      <c r="AB484" s="25"/>
      <c r="AC484" s="25"/>
      <c r="AD484" s="25"/>
      <c r="AE484" s="25"/>
      <c r="AF484" s="25"/>
      <c r="AG484" s="25"/>
      <c r="AH484" s="25"/>
      <c r="AI484" s="25"/>
      <c r="AJ484" s="25"/>
      <c r="AK484" s="25"/>
      <c r="AL484" s="25"/>
      <c r="AM484" s="25"/>
      <c r="AN484" s="25"/>
      <c r="AO484" s="25"/>
      <c r="AP484" s="25"/>
      <c r="AQ484" s="25"/>
      <c r="AR484" s="25"/>
      <c r="AS484" s="25"/>
      <c r="AT484" s="25"/>
    </row>
    <row r="485" spans="1:46" s="2" customFormat="1" ht="12.75">
      <c r="A485" s="18"/>
      <c r="B485" s="25"/>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c r="AA485" s="25"/>
      <c r="AB485" s="25"/>
      <c r="AC485" s="25"/>
      <c r="AD485" s="25"/>
      <c r="AE485" s="25"/>
      <c r="AF485" s="25"/>
      <c r="AG485" s="25"/>
      <c r="AH485" s="25"/>
      <c r="AI485" s="25"/>
      <c r="AJ485" s="25"/>
      <c r="AK485" s="25"/>
      <c r="AL485" s="25"/>
      <c r="AM485" s="25"/>
      <c r="AN485" s="25"/>
      <c r="AO485" s="25"/>
      <c r="AP485" s="25"/>
      <c r="AQ485" s="25"/>
      <c r="AR485" s="25"/>
      <c r="AS485" s="25"/>
      <c r="AT485" s="25"/>
    </row>
    <row r="486" spans="1:46" s="2" customFormat="1" ht="12.75">
      <c r="A486" s="18"/>
      <c r="B486" s="25"/>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c r="AA486" s="25"/>
      <c r="AB486" s="25"/>
      <c r="AC486" s="25"/>
      <c r="AD486" s="25"/>
      <c r="AE486" s="25"/>
      <c r="AF486" s="25"/>
      <c r="AG486" s="25"/>
      <c r="AH486" s="25"/>
      <c r="AI486" s="25"/>
      <c r="AJ486" s="25"/>
      <c r="AK486" s="25"/>
      <c r="AL486" s="25"/>
      <c r="AM486" s="25"/>
      <c r="AN486" s="25"/>
      <c r="AO486" s="25"/>
      <c r="AP486" s="25"/>
      <c r="AQ486" s="25"/>
      <c r="AR486" s="25"/>
      <c r="AS486" s="25"/>
      <c r="AT486" s="25"/>
    </row>
    <row r="487" spans="1:46" s="2" customFormat="1" ht="12.75">
      <c r="A487" s="18"/>
      <c r="B487" s="25"/>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c r="AA487" s="25"/>
      <c r="AB487" s="25"/>
      <c r="AC487" s="25"/>
      <c r="AD487" s="25"/>
      <c r="AE487" s="25"/>
      <c r="AF487" s="25"/>
      <c r="AG487" s="25"/>
      <c r="AH487" s="25"/>
      <c r="AI487" s="25"/>
      <c r="AJ487" s="25"/>
      <c r="AK487" s="25"/>
      <c r="AL487" s="25"/>
      <c r="AM487" s="25"/>
      <c r="AN487" s="25"/>
      <c r="AO487" s="25"/>
      <c r="AP487" s="25"/>
      <c r="AQ487" s="25"/>
      <c r="AR487" s="25"/>
      <c r="AS487" s="25"/>
      <c r="AT487" s="25"/>
    </row>
    <row r="488" spans="1:46" s="2" customFormat="1" ht="12.75">
      <c r="A488" s="18"/>
      <c r="B488" s="25"/>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c r="AA488" s="25"/>
      <c r="AB488" s="25"/>
      <c r="AC488" s="25"/>
      <c r="AD488" s="25"/>
      <c r="AE488" s="25"/>
      <c r="AF488" s="25"/>
      <c r="AG488" s="25"/>
      <c r="AH488" s="25"/>
      <c r="AI488" s="25"/>
      <c r="AJ488" s="25"/>
      <c r="AK488" s="25"/>
      <c r="AL488" s="25"/>
      <c r="AM488" s="25"/>
      <c r="AN488" s="25"/>
      <c r="AO488" s="25"/>
      <c r="AP488" s="25"/>
      <c r="AQ488" s="25"/>
      <c r="AR488" s="25"/>
      <c r="AS488" s="25"/>
      <c r="AT488" s="25"/>
    </row>
    <row r="489" spans="1:46" s="2" customFormat="1" ht="12.75">
      <c r="A489" s="18"/>
      <c r="B489" s="25"/>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c r="AA489" s="25"/>
      <c r="AB489" s="25"/>
      <c r="AC489" s="25"/>
      <c r="AD489" s="25"/>
      <c r="AE489" s="25"/>
      <c r="AF489" s="25"/>
      <c r="AG489" s="25"/>
      <c r="AH489" s="25"/>
      <c r="AI489" s="25"/>
      <c r="AJ489" s="25"/>
      <c r="AK489" s="25"/>
      <c r="AL489" s="25"/>
      <c r="AM489" s="25"/>
      <c r="AN489" s="25"/>
      <c r="AO489" s="25"/>
      <c r="AP489" s="25"/>
      <c r="AQ489" s="25"/>
      <c r="AR489" s="25"/>
      <c r="AS489" s="25"/>
      <c r="AT489" s="25"/>
    </row>
    <row r="490" spans="1:46" s="2" customFormat="1" ht="12.75">
      <c r="A490" s="18"/>
      <c r="B490" s="25"/>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c r="AA490" s="25"/>
      <c r="AB490" s="25"/>
      <c r="AC490" s="25"/>
      <c r="AD490" s="25"/>
      <c r="AE490" s="25"/>
      <c r="AF490" s="25"/>
      <c r="AG490" s="25"/>
      <c r="AH490" s="25"/>
      <c r="AI490" s="25"/>
      <c r="AJ490" s="25"/>
      <c r="AK490" s="25"/>
      <c r="AL490" s="25"/>
      <c r="AM490" s="25"/>
      <c r="AN490" s="25"/>
      <c r="AO490" s="25"/>
      <c r="AP490" s="25"/>
      <c r="AQ490" s="25"/>
      <c r="AR490" s="25"/>
      <c r="AS490" s="25"/>
      <c r="AT490" s="25"/>
    </row>
    <row r="491" spans="1:46" s="2" customFormat="1" ht="12.75">
      <c r="A491" s="18"/>
      <c r="B491" s="25"/>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c r="AA491" s="25"/>
      <c r="AB491" s="25"/>
      <c r="AC491" s="25"/>
      <c r="AD491" s="25"/>
      <c r="AE491" s="25"/>
      <c r="AF491" s="25"/>
      <c r="AG491" s="25"/>
      <c r="AH491" s="25"/>
      <c r="AI491" s="25"/>
      <c r="AJ491" s="25"/>
      <c r="AK491" s="25"/>
      <c r="AL491" s="25"/>
      <c r="AM491" s="25"/>
      <c r="AN491" s="25"/>
      <c r="AO491" s="25"/>
      <c r="AP491" s="25"/>
      <c r="AQ491" s="25"/>
      <c r="AR491" s="25"/>
      <c r="AS491" s="25"/>
      <c r="AT491" s="25"/>
    </row>
    <row r="492" spans="1:46" s="2" customFormat="1" ht="12.75">
      <c r="A492" s="18"/>
      <c r="B492" s="25"/>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c r="AA492" s="25"/>
      <c r="AB492" s="25"/>
      <c r="AC492" s="25"/>
      <c r="AD492" s="25"/>
      <c r="AE492" s="25"/>
      <c r="AF492" s="25"/>
      <c r="AG492" s="25"/>
      <c r="AH492" s="25"/>
      <c r="AI492" s="25"/>
      <c r="AJ492" s="25"/>
      <c r="AK492" s="25"/>
      <c r="AL492" s="25"/>
      <c r="AM492" s="25"/>
      <c r="AN492" s="25"/>
      <c r="AO492" s="25"/>
      <c r="AP492" s="25"/>
      <c r="AQ492" s="25"/>
      <c r="AR492" s="25"/>
      <c r="AS492" s="25"/>
      <c r="AT492" s="25"/>
    </row>
    <row r="493" spans="1:46" s="2" customFormat="1" ht="12.75">
      <c r="A493" s="18"/>
      <c r="B493" s="25"/>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c r="AA493" s="25"/>
      <c r="AB493" s="25"/>
      <c r="AC493" s="25"/>
      <c r="AD493" s="25"/>
      <c r="AE493" s="25"/>
      <c r="AF493" s="25"/>
      <c r="AG493" s="25"/>
      <c r="AH493" s="25"/>
      <c r="AI493" s="25"/>
      <c r="AJ493" s="25"/>
      <c r="AK493" s="25"/>
      <c r="AL493" s="25"/>
      <c r="AM493" s="25"/>
      <c r="AN493" s="25"/>
      <c r="AO493" s="25"/>
      <c r="AP493" s="25"/>
      <c r="AQ493" s="25"/>
      <c r="AR493" s="25"/>
      <c r="AS493" s="25"/>
      <c r="AT493" s="25"/>
    </row>
    <row r="494" spans="1:46" s="2" customFormat="1" ht="12.75">
      <c r="A494" s="18"/>
      <c r="B494" s="25"/>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c r="AA494" s="25"/>
      <c r="AB494" s="25"/>
      <c r="AC494" s="25"/>
      <c r="AD494" s="25"/>
      <c r="AE494" s="25"/>
      <c r="AF494" s="25"/>
      <c r="AG494" s="25"/>
      <c r="AH494" s="25"/>
      <c r="AI494" s="25"/>
      <c r="AJ494" s="25"/>
      <c r="AK494" s="25"/>
      <c r="AL494" s="25"/>
      <c r="AM494" s="25"/>
      <c r="AN494" s="25"/>
      <c r="AO494" s="25"/>
      <c r="AP494" s="25"/>
      <c r="AQ494" s="25"/>
      <c r="AR494" s="25"/>
      <c r="AS494" s="25"/>
      <c r="AT494" s="25"/>
    </row>
    <row r="495" spans="1:46" s="2" customFormat="1" ht="12.75">
      <c r="A495" s="18"/>
      <c r="B495" s="25"/>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c r="AA495" s="25"/>
      <c r="AB495" s="25"/>
      <c r="AC495" s="25"/>
      <c r="AD495" s="25"/>
      <c r="AE495" s="25"/>
      <c r="AF495" s="25"/>
      <c r="AG495" s="25"/>
      <c r="AH495" s="25"/>
      <c r="AI495" s="25"/>
      <c r="AJ495" s="25"/>
      <c r="AK495" s="25"/>
      <c r="AL495" s="25"/>
      <c r="AM495" s="25"/>
      <c r="AN495" s="25"/>
      <c r="AO495" s="25"/>
      <c r="AP495" s="25"/>
      <c r="AQ495" s="25"/>
      <c r="AR495" s="25"/>
      <c r="AS495" s="25"/>
      <c r="AT495" s="25"/>
    </row>
    <row r="496" spans="1:46" s="2" customFormat="1" ht="12.75">
      <c r="A496" s="18"/>
      <c r="B496" s="25"/>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c r="AA496" s="25"/>
      <c r="AB496" s="25"/>
      <c r="AC496" s="25"/>
      <c r="AD496" s="25"/>
      <c r="AE496" s="25"/>
      <c r="AF496" s="25"/>
      <c r="AG496" s="25"/>
      <c r="AH496" s="25"/>
      <c r="AI496" s="25"/>
      <c r="AJ496" s="25"/>
      <c r="AK496" s="25"/>
      <c r="AL496" s="25"/>
      <c r="AM496" s="25"/>
      <c r="AN496" s="25"/>
      <c r="AO496" s="25"/>
      <c r="AP496" s="25"/>
      <c r="AQ496" s="25"/>
      <c r="AR496" s="25"/>
      <c r="AS496" s="25"/>
      <c r="AT496" s="25"/>
    </row>
    <row r="497" spans="1:46" s="2" customFormat="1" ht="12.75">
      <c r="A497" s="18"/>
      <c r="B497" s="25"/>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c r="AA497" s="25"/>
      <c r="AB497" s="25"/>
      <c r="AC497" s="25"/>
      <c r="AD497" s="25"/>
      <c r="AE497" s="25"/>
      <c r="AF497" s="25"/>
      <c r="AG497" s="25"/>
      <c r="AH497" s="25"/>
      <c r="AI497" s="25"/>
      <c r="AJ497" s="25"/>
      <c r="AK497" s="25"/>
      <c r="AL497" s="25"/>
      <c r="AM497" s="25"/>
      <c r="AN497" s="25"/>
      <c r="AO497" s="25"/>
      <c r="AP497" s="25"/>
      <c r="AQ497" s="25"/>
      <c r="AR497" s="25"/>
      <c r="AS497" s="25"/>
      <c r="AT497" s="25"/>
    </row>
    <row r="498" spans="1:46" s="2" customFormat="1" ht="12.75">
      <c r="A498" s="18"/>
      <c r="B498" s="25"/>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c r="AA498" s="25"/>
      <c r="AB498" s="25"/>
      <c r="AC498" s="25"/>
      <c r="AD498" s="25"/>
      <c r="AE498" s="25"/>
      <c r="AF498" s="25"/>
      <c r="AG498" s="25"/>
      <c r="AH498" s="25"/>
      <c r="AI498" s="25"/>
      <c r="AJ498" s="25"/>
      <c r="AK498" s="25"/>
      <c r="AL498" s="25"/>
      <c r="AM498" s="25"/>
      <c r="AN498" s="25"/>
      <c r="AO498" s="25"/>
      <c r="AP498" s="25"/>
      <c r="AQ498" s="25"/>
      <c r="AR498" s="25"/>
      <c r="AS498" s="25"/>
      <c r="AT498" s="25"/>
    </row>
    <row r="499" spans="1:46" s="2" customFormat="1" ht="12.75">
      <c r="A499" s="18"/>
      <c r="B499" s="25"/>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5"/>
      <c r="AB499" s="25"/>
      <c r="AC499" s="25"/>
      <c r="AD499" s="25"/>
      <c r="AE499" s="25"/>
      <c r="AF499" s="25"/>
      <c r="AG499" s="25"/>
      <c r="AH499" s="25"/>
      <c r="AI499" s="25"/>
      <c r="AJ499" s="25"/>
      <c r="AK499" s="25"/>
      <c r="AL499" s="25"/>
      <c r="AM499" s="25"/>
      <c r="AN499" s="25"/>
      <c r="AO499" s="25"/>
      <c r="AP499" s="25"/>
      <c r="AQ499" s="25"/>
      <c r="AR499" s="25"/>
      <c r="AS499" s="25"/>
      <c r="AT499" s="25"/>
    </row>
    <row r="500" spans="1:46" s="2" customFormat="1" ht="12.75">
      <c r="A500" s="18"/>
      <c r="B500" s="25"/>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c r="AD500" s="25"/>
      <c r="AE500" s="25"/>
      <c r="AF500" s="25"/>
      <c r="AG500" s="25"/>
      <c r="AH500" s="25"/>
      <c r="AI500" s="25"/>
      <c r="AJ500" s="25"/>
      <c r="AK500" s="25"/>
      <c r="AL500" s="25"/>
      <c r="AM500" s="25"/>
      <c r="AN500" s="25"/>
      <c r="AO500" s="25"/>
      <c r="AP500" s="25"/>
      <c r="AQ500" s="25"/>
      <c r="AR500" s="25"/>
      <c r="AS500" s="25"/>
      <c r="AT500" s="25"/>
    </row>
    <row r="501" spans="1:46" s="2" customFormat="1" ht="12.75">
      <c r="A501" s="18"/>
      <c r="B501" s="25"/>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c r="AA501" s="25"/>
      <c r="AB501" s="25"/>
      <c r="AC501" s="25"/>
      <c r="AD501" s="25"/>
      <c r="AE501" s="25"/>
      <c r="AF501" s="25"/>
      <c r="AG501" s="25"/>
      <c r="AH501" s="25"/>
      <c r="AI501" s="25"/>
      <c r="AJ501" s="25"/>
      <c r="AK501" s="25"/>
      <c r="AL501" s="25"/>
      <c r="AM501" s="25"/>
      <c r="AN501" s="25"/>
      <c r="AO501" s="25"/>
      <c r="AP501" s="25"/>
      <c r="AQ501" s="25"/>
      <c r="AR501" s="25"/>
      <c r="AS501" s="25"/>
      <c r="AT501" s="25"/>
    </row>
    <row r="502" spans="1:46" s="2" customFormat="1" ht="12.75">
      <c r="A502" s="18"/>
      <c r="B502" s="25"/>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c r="AA502" s="25"/>
      <c r="AB502" s="25"/>
      <c r="AC502" s="25"/>
      <c r="AD502" s="25"/>
      <c r="AE502" s="25"/>
      <c r="AF502" s="25"/>
      <c r="AG502" s="25"/>
      <c r="AH502" s="25"/>
      <c r="AI502" s="25"/>
      <c r="AJ502" s="25"/>
      <c r="AK502" s="25"/>
      <c r="AL502" s="25"/>
      <c r="AM502" s="25"/>
      <c r="AN502" s="25"/>
      <c r="AO502" s="25"/>
      <c r="AP502" s="25"/>
      <c r="AQ502" s="25"/>
      <c r="AR502" s="25"/>
      <c r="AS502" s="25"/>
      <c r="AT502" s="25"/>
    </row>
    <row r="503" spans="1:46" s="2" customFormat="1" ht="12.75">
      <c r="A503" s="18"/>
      <c r="B503" s="25"/>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c r="AA503" s="25"/>
      <c r="AB503" s="25"/>
      <c r="AC503" s="25"/>
      <c r="AD503" s="25"/>
      <c r="AE503" s="25"/>
      <c r="AF503" s="25"/>
      <c r="AG503" s="25"/>
      <c r="AH503" s="25"/>
      <c r="AI503" s="25"/>
      <c r="AJ503" s="25"/>
      <c r="AK503" s="25"/>
      <c r="AL503" s="25"/>
      <c r="AM503" s="25"/>
      <c r="AN503" s="25"/>
      <c r="AO503" s="25"/>
      <c r="AP503" s="25"/>
      <c r="AQ503" s="25"/>
      <c r="AR503" s="25"/>
      <c r="AS503" s="25"/>
      <c r="AT503" s="25"/>
    </row>
    <row r="504" spans="1:46" s="2" customFormat="1" ht="12.75">
      <c r="A504" s="18"/>
      <c r="B504" s="25"/>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c r="AA504" s="25"/>
      <c r="AB504" s="25"/>
      <c r="AC504" s="25"/>
      <c r="AD504" s="25"/>
      <c r="AE504" s="25"/>
      <c r="AF504" s="25"/>
      <c r="AG504" s="25"/>
      <c r="AH504" s="25"/>
      <c r="AI504" s="25"/>
      <c r="AJ504" s="25"/>
      <c r="AK504" s="25"/>
      <c r="AL504" s="25"/>
      <c r="AM504" s="25"/>
      <c r="AN504" s="25"/>
      <c r="AO504" s="25"/>
      <c r="AP504" s="25"/>
      <c r="AQ504" s="25"/>
      <c r="AR504" s="25"/>
      <c r="AS504" s="25"/>
      <c r="AT504" s="25"/>
    </row>
    <row r="505" spans="1:46" s="2" customFormat="1" ht="12.75">
      <c r="A505" s="18"/>
      <c r="B505" s="25"/>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c r="AA505" s="25"/>
      <c r="AB505" s="25"/>
      <c r="AC505" s="25"/>
      <c r="AD505" s="25"/>
      <c r="AE505" s="25"/>
      <c r="AF505" s="25"/>
      <c r="AG505" s="25"/>
      <c r="AH505" s="25"/>
      <c r="AI505" s="25"/>
      <c r="AJ505" s="25"/>
      <c r="AK505" s="25"/>
      <c r="AL505" s="25"/>
      <c r="AM505" s="25"/>
      <c r="AN505" s="25"/>
      <c r="AO505" s="25"/>
      <c r="AP505" s="25"/>
      <c r="AQ505" s="25"/>
      <c r="AR505" s="25"/>
      <c r="AS505" s="25"/>
      <c r="AT505" s="25"/>
    </row>
    <row r="506" spans="1:46" s="2" customFormat="1" ht="12.75">
      <c r="A506" s="18"/>
      <c r="B506" s="25"/>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c r="AA506" s="25"/>
      <c r="AB506" s="25"/>
      <c r="AC506" s="25"/>
      <c r="AD506" s="25"/>
      <c r="AE506" s="25"/>
      <c r="AF506" s="25"/>
      <c r="AG506" s="25"/>
      <c r="AH506" s="25"/>
      <c r="AI506" s="25"/>
      <c r="AJ506" s="25"/>
      <c r="AK506" s="25"/>
      <c r="AL506" s="25"/>
      <c r="AM506" s="25"/>
      <c r="AN506" s="25"/>
      <c r="AO506" s="25"/>
      <c r="AP506" s="25"/>
      <c r="AQ506" s="25"/>
      <c r="AR506" s="25"/>
      <c r="AS506" s="25"/>
      <c r="AT506" s="25"/>
    </row>
    <row r="507" spans="1:46" s="2" customFormat="1" ht="12.75">
      <c r="A507" s="18"/>
      <c r="B507" s="25"/>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c r="AA507" s="25"/>
      <c r="AB507" s="25"/>
      <c r="AC507" s="25"/>
      <c r="AD507" s="25"/>
      <c r="AE507" s="25"/>
      <c r="AF507" s="25"/>
      <c r="AG507" s="25"/>
      <c r="AH507" s="25"/>
      <c r="AI507" s="25"/>
      <c r="AJ507" s="25"/>
      <c r="AK507" s="25"/>
      <c r="AL507" s="25"/>
      <c r="AM507" s="25"/>
      <c r="AN507" s="25"/>
      <c r="AO507" s="25"/>
      <c r="AP507" s="25"/>
      <c r="AQ507" s="25"/>
      <c r="AR507" s="25"/>
      <c r="AS507" s="25"/>
      <c r="AT507" s="25"/>
    </row>
    <row r="508" spans="1:46" s="2" customFormat="1" ht="12.75">
      <c r="A508" s="18"/>
      <c r="B508" s="25"/>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c r="AA508" s="25"/>
      <c r="AB508" s="25"/>
      <c r="AC508" s="25"/>
      <c r="AD508" s="25"/>
      <c r="AE508" s="25"/>
      <c r="AF508" s="25"/>
      <c r="AG508" s="25"/>
      <c r="AH508" s="25"/>
      <c r="AI508" s="25"/>
      <c r="AJ508" s="25"/>
      <c r="AK508" s="25"/>
      <c r="AL508" s="25"/>
      <c r="AM508" s="25"/>
      <c r="AN508" s="25"/>
      <c r="AO508" s="25"/>
      <c r="AP508" s="25"/>
      <c r="AQ508" s="25"/>
      <c r="AR508" s="25"/>
      <c r="AS508" s="25"/>
      <c r="AT508" s="25"/>
    </row>
    <row r="509" spans="1:46" s="2" customFormat="1" ht="12.75">
      <c r="A509" s="18"/>
      <c r="B509" s="25"/>
      <c r="C509" s="25"/>
      <c r="D509" s="25"/>
      <c r="E509" s="25"/>
      <c r="F509" s="25"/>
      <c r="G509" s="25"/>
      <c r="H509" s="25"/>
      <c r="I509" s="25"/>
      <c r="J509" s="25"/>
      <c r="K509" s="25"/>
      <c r="L509" s="25"/>
      <c r="M509" s="25"/>
      <c r="N509" s="25"/>
      <c r="O509" s="25"/>
      <c r="P509" s="25"/>
      <c r="Q509" s="25"/>
      <c r="R509" s="25"/>
      <c r="S509" s="25"/>
      <c r="T509" s="25"/>
      <c r="U509" s="25"/>
      <c r="V509" s="25"/>
      <c r="W509" s="25"/>
      <c r="X509" s="25"/>
      <c r="Y509" s="25"/>
      <c r="Z509" s="25"/>
      <c r="AA509" s="25"/>
      <c r="AB509" s="25"/>
      <c r="AC509" s="25"/>
      <c r="AD509" s="25"/>
      <c r="AE509" s="25"/>
      <c r="AF509" s="25"/>
      <c r="AG509" s="25"/>
      <c r="AH509" s="25"/>
      <c r="AI509" s="25"/>
      <c r="AJ509" s="25"/>
      <c r="AK509" s="25"/>
      <c r="AL509" s="25"/>
      <c r="AM509" s="25"/>
      <c r="AN509" s="25"/>
      <c r="AO509" s="25"/>
      <c r="AP509" s="25"/>
      <c r="AQ509" s="25"/>
      <c r="AR509" s="25"/>
      <c r="AS509" s="25"/>
      <c r="AT509" s="25"/>
    </row>
    <row r="510" spans="1:46" s="2" customFormat="1" ht="12.75">
      <c r="A510" s="18"/>
      <c r="B510" s="25"/>
      <c r="C510" s="25"/>
      <c r="D510" s="25"/>
      <c r="E510" s="25"/>
      <c r="F510" s="25"/>
      <c r="G510" s="25"/>
      <c r="H510" s="25"/>
      <c r="I510" s="25"/>
      <c r="J510" s="25"/>
      <c r="K510" s="25"/>
      <c r="L510" s="25"/>
      <c r="M510" s="25"/>
      <c r="N510" s="25"/>
      <c r="O510" s="25"/>
      <c r="P510" s="25"/>
      <c r="Q510" s="25"/>
      <c r="R510" s="25"/>
      <c r="S510" s="25"/>
      <c r="T510" s="25"/>
      <c r="U510" s="25"/>
      <c r="V510" s="25"/>
      <c r="W510" s="25"/>
      <c r="X510" s="25"/>
      <c r="Y510" s="25"/>
      <c r="Z510" s="25"/>
      <c r="AA510" s="25"/>
      <c r="AB510" s="25"/>
      <c r="AC510" s="25"/>
      <c r="AD510" s="25"/>
      <c r="AE510" s="25"/>
      <c r="AF510" s="25"/>
      <c r="AG510" s="25"/>
      <c r="AH510" s="25"/>
      <c r="AI510" s="25"/>
      <c r="AJ510" s="25"/>
      <c r="AK510" s="25"/>
      <c r="AL510" s="25"/>
      <c r="AM510" s="25"/>
      <c r="AN510" s="25"/>
      <c r="AO510" s="25"/>
      <c r="AP510" s="25"/>
      <c r="AQ510" s="25"/>
      <c r="AR510" s="25"/>
      <c r="AS510" s="25"/>
      <c r="AT510" s="25"/>
    </row>
    <row r="511" spans="1:46" s="2" customFormat="1" ht="12.75">
      <c r="A511" s="18"/>
      <c r="B511" s="25"/>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c r="AA511" s="25"/>
      <c r="AB511" s="25"/>
      <c r="AC511" s="25"/>
      <c r="AD511" s="25"/>
      <c r="AE511" s="25"/>
      <c r="AF511" s="25"/>
      <c r="AG511" s="25"/>
      <c r="AH511" s="25"/>
      <c r="AI511" s="25"/>
      <c r="AJ511" s="25"/>
      <c r="AK511" s="25"/>
      <c r="AL511" s="25"/>
      <c r="AM511" s="25"/>
      <c r="AN511" s="25"/>
      <c r="AO511" s="25"/>
      <c r="AP511" s="25"/>
      <c r="AQ511" s="25"/>
      <c r="AR511" s="25"/>
      <c r="AS511" s="25"/>
      <c r="AT511" s="25"/>
    </row>
    <row r="512" spans="1:46" s="2" customFormat="1" ht="12.75">
      <c r="A512" s="18"/>
      <c r="B512" s="25"/>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c r="AA512" s="25"/>
      <c r="AB512" s="25"/>
      <c r="AC512" s="25"/>
      <c r="AD512" s="25"/>
      <c r="AE512" s="25"/>
      <c r="AF512" s="25"/>
      <c r="AG512" s="25"/>
      <c r="AH512" s="25"/>
      <c r="AI512" s="25"/>
      <c r="AJ512" s="25"/>
      <c r="AK512" s="25"/>
      <c r="AL512" s="25"/>
      <c r="AM512" s="25"/>
      <c r="AN512" s="25"/>
      <c r="AO512" s="25"/>
      <c r="AP512" s="25"/>
      <c r="AQ512" s="25"/>
      <c r="AR512" s="25"/>
      <c r="AS512" s="25"/>
      <c r="AT512" s="25"/>
    </row>
    <row r="513" spans="1:46" s="2" customFormat="1" ht="12.75">
      <c r="A513" s="18"/>
      <c r="B513" s="25"/>
      <c r="C513" s="25"/>
      <c r="D513" s="25"/>
      <c r="E513" s="25"/>
      <c r="F513" s="25"/>
      <c r="G513" s="25"/>
      <c r="H513" s="25"/>
      <c r="I513" s="25"/>
      <c r="J513" s="25"/>
      <c r="K513" s="25"/>
      <c r="L513" s="25"/>
      <c r="M513" s="25"/>
      <c r="N513" s="25"/>
      <c r="O513" s="25"/>
      <c r="P513" s="25"/>
      <c r="Q513" s="25"/>
      <c r="R513" s="25"/>
      <c r="S513" s="25"/>
      <c r="T513" s="25"/>
      <c r="U513" s="25"/>
      <c r="V513" s="25"/>
      <c r="W513" s="25"/>
      <c r="X513" s="25"/>
      <c r="Y513" s="25"/>
      <c r="Z513" s="25"/>
      <c r="AA513" s="25"/>
      <c r="AB513" s="25"/>
      <c r="AC513" s="25"/>
      <c r="AD513" s="25"/>
      <c r="AE513" s="25"/>
      <c r="AF513" s="25"/>
      <c r="AG513" s="25"/>
      <c r="AH513" s="25"/>
      <c r="AI513" s="25"/>
      <c r="AJ513" s="25"/>
      <c r="AK513" s="25"/>
      <c r="AL513" s="25"/>
      <c r="AM513" s="25"/>
      <c r="AN513" s="25"/>
      <c r="AO513" s="25"/>
      <c r="AP513" s="25"/>
      <c r="AQ513" s="25"/>
      <c r="AR513" s="25"/>
      <c r="AS513" s="25"/>
      <c r="AT513" s="25"/>
    </row>
    <row r="514" spans="1:46" s="2" customFormat="1" ht="12.75">
      <c r="A514" s="18"/>
      <c r="B514" s="25"/>
      <c r="C514" s="25"/>
      <c r="D514" s="25"/>
      <c r="E514" s="25"/>
      <c r="F514" s="25"/>
      <c r="G514" s="25"/>
      <c r="H514" s="25"/>
      <c r="I514" s="25"/>
      <c r="J514" s="25"/>
      <c r="K514" s="25"/>
      <c r="L514" s="25"/>
      <c r="M514" s="25"/>
      <c r="N514" s="25"/>
      <c r="O514" s="25"/>
      <c r="P514" s="25"/>
      <c r="Q514" s="25"/>
      <c r="R514" s="25"/>
      <c r="S514" s="25"/>
      <c r="T514" s="25"/>
      <c r="U514" s="25"/>
      <c r="V514" s="25"/>
      <c r="W514" s="25"/>
      <c r="X514" s="25"/>
      <c r="Y514" s="25"/>
      <c r="Z514" s="25"/>
      <c r="AA514" s="25"/>
      <c r="AB514" s="25"/>
      <c r="AC514" s="25"/>
      <c r="AD514" s="25"/>
      <c r="AE514" s="25"/>
      <c r="AF514" s="25"/>
      <c r="AG514" s="25"/>
      <c r="AH514" s="25"/>
      <c r="AI514" s="25"/>
      <c r="AJ514" s="25"/>
      <c r="AK514" s="25"/>
      <c r="AL514" s="25"/>
      <c r="AM514" s="25"/>
      <c r="AN514" s="25"/>
      <c r="AO514" s="25"/>
      <c r="AP514" s="25"/>
      <c r="AQ514" s="25"/>
      <c r="AR514" s="25"/>
      <c r="AS514" s="25"/>
      <c r="AT514" s="25"/>
    </row>
    <row r="515" spans="1:46" s="2" customFormat="1" ht="12.75">
      <c r="A515" s="18"/>
      <c r="B515" s="25"/>
      <c r="C515" s="25"/>
      <c r="D515" s="25"/>
      <c r="E515" s="25"/>
      <c r="F515" s="25"/>
      <c r="G515" s="25"/>
      <c r="H515" s="25"/>
      <c r="I515" s="25"/>
      <c r="J515" s="25"/>
      <c r="K515" s="25"/>
      <c r="L515" s="25"/>
      <c r="M515" s="25"/>
      <c r="N515" s="25"/>
      <c r="O515" s="25"/>
      <c r="P515" s="25"/>
      <c r="Q515" s="25"/>
      <c r="R515" s="25"/>
      <c r="S515" s="25"/>
      <c r="T515" s="25"/>
      <c r="U515" s="25"/>
      <c r="V515" s="25"/>
      <c r="W515" s="25"/>
      <c r="X515" s="25"/>
      <c r="Y515" s="25"/>
      <c r="Z515" s="25"/>
      <c r="AA515" s="25"/>
      <c r="AB515" s="25"/>
      <c r="AC515" s="25"/>
      <c r="AD515" s="25"/>
      <c r="AE515" s="25"/>
      <c r="AF515" s="25"/>
      <c r="AG515" s="25"/>
      <c r="AH515" s="25"/>
      <c r="AI515" s="25"/>
      <c r="AJ515" s="25"/>
      <c r="AK515" s="25"/>
      <c r="AL515" s="25"/>
      <c r="AM515" s="25"/>
      <c r="AN515" s="25"/>
      <c r="AO515" s="25"/>
      <c r="AP515" s="25"/>
      <c r="AQ515" s="25"/>
      <c r="AR515" s="25"/>
      <c r="AS515" s="25"/>
      <c r="AT515" s="25"/>
    </row>
    <row r="516" spans="1:46" s="2" customFormat="1" ht="12.75">
      <c r="A516" s="18"/>
      <c r="B516" s="25"/>
      <c r="C516" s="25"/>
      <c r="D516" s="25"/>
      <c r="E516" s="25"/>
      <c r="F516" s="25"/>
      <c r="G516" s="25"/>
      <c r="H516" s="25"/>
      <c r="I516" s="25"/>
      <c r="J516" s="25"/>
      <c r="K516" s="25"/>
      <c r="L516" s="25"/>
      <c r="M516" s="25"/>
      <c r="N516" s="25"/>
      <c r="O516" s="25"/>
      <c r="P516" s="25"/>
      <c r="Q516" s="25"/>
      <c r="R516" s="25"/>
      <c r="S516" s="25"/>
      <c r="T516" s="25"/>
      <c r="U516" s="25"/>
      <c r="V516" s="25"/>
      <c r="W516" s="25"/>
      <c r="X516" s="25"/>
      <c r="Y516" s="25"/>
      <c r="Z516" s="25"/>
      <c r="AA516" s="25"/>
      <c r="AB516" s="25"/>
      <c r="AC516" s="25"/>
      <c r="AD516" s="25"/>
      <c r="AE516" s="25"/>
      <c r="AF516" s="25"/>
      <c r="AG516" s="25"/>
      <c r="AH516" s="25"/>
      <c r="AI516" s="25"/>
      <c r="AJ516" s="25"/>
      <c r="AK516" s="25"/>
      <c r="AL516" s="25"/>
      <c r="AM516" s="25"/>
      <c r="AN516" s="25"/>
      <c r="AO516" s="25"/>
      <c r="AP516" s="25"/>
      <c r="AQ516" s="25"/>
      <c r="AR516" s="25"/>
      <c r="AS516" s="25"/>
      <c r="AT516" s="25"/>
    </row>
    <row r="517" spans="1:46" s="2" customFormat="1" ht="12.75">
      <c r="A517" s="18"/>
      <c r="B517" s="25"/>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c r="AA517" s="25"/>
      <c r="AB517" s="25"/>
      <c r="AC517" s="25"/>
      <c r="AD517" s="25"/>
      <c r="AE517" s="25"/>
      <c r="AF517" s="25"/>
      <c r="AG517" s="25"/>
      <c r="AH517" s="25"/>
      <c r="AI517" s="25"/>
      <c r="AJ517" s="25"/>
      <c r="AK517" s="25"/>
      <c r="AL517" s="25"/>
      <c r="AM517" s="25"/>
      <c r="AN517" s="25"/>
      <c r="AO517" s="25"/>
      <c r="AP517" s="25"/>
      <c r="AQ517" s="25"/>
      <c r="AR517" s="25"/>
      <c r="AS517" s="25"/>
      <c r="AT517" s="25"/>
    </row>
    <row r="518" spans="1:46" s="2" customFormat="1" ht="12.75">
      <c r="A518" s="18"/>
      <c r="B518" s="25"/>
      <c r="C518" s="25"/>
      <c r="D518" s="25"/>
      <c r="E518" s="25"/>
      <c r="F518" s="25"/>
      <c r="G518" s="25"/>
      <c r="H518" s="25"/>
      <c r="I518" s="25"/>
      <c r="J518" s="25"/>
      <c r="K518" s="25"/>
      <c r="L518" s="25"/>
      <c r="M518" s="25"/>
      <c r="N518" s="25"/>
      <c r="O518" s="25"/>
      <c r="P518" s="25"/>
      <c r="Q518" s="25"/>
      <c r="R518" s="25"/>
      <c r="S518" s="25"/>
      <c r="T518" s="25"/>
      <c r="U518" s="25"/>
      <c r="V518" s="25"/>
      <c r="W518" s="25"/>
      <c r="X518" s="25"/>
      <c r="Y518" s="25"/>
      <c r="Z518" s="25"/>
      <c r="AA518" s="25"/>
      <c r="AB518" s="25"/>
      <c r="AC518" s="25"/>
      <c r="AD518" s="25"/>
      <c r="AE518" s="25"/>
      <c r="AF518" s="25"/>
      <c r="AG518" s="25"/>
      <c r="AH518" s="25"/>
      <c r="AI518" s="25"/>
      <c r="AJ518" s="25"/>
      <c r="AK518" s="25"/>
      <c r="AL518" s="25"/>
      <c r="AM518" s="25"/>
      <c r="AN518" s="25"/>
      <c r="AO518" s="25"/>
      <c r="AP518" s="25"/>
      <c r="AQ518" s="25"/>
      <c r="AR518" s="25"/>
      <c r="AS518" s="25"/>
      <c r="AT518" s="25"/>
    </row>
    <row r="519" spans="1:46" s="2" customFormat="1" ht="12.75">
      <c r="A519" s="18"/>
      <c r="B519" s="25"/>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c r="AA519" s="25"/>
      <c r="AB519" s="25"/>
      <c r="AC519" s="25"/>
      <c r="AD519" s="25"/>
      <c r="AE519" s="25"/>
      <c r="AF519" s="25"/>
      <c r="AG519" s="25"/>
      <c r="AH519" s="25"/>
      <c r="AI519" s="25"/>
      <c r="AJ519" s="25"/>
      <c r="AK519" s="25"/>
      <c r="AL519" s="25"/>
      <c r="AM519" s="25"/>
      <c r="AN519" s="25"/>
      <c r="AO519" s="25"/>
      <c r="AP519" s="25"/>
      <c r="AQ519" s="25"/>
      <c r="AR519" s="25"/>
      <c r="AS519" s="25"/>
      <c r="AT519" s="25"/>
    </row>
    <row r="520" spans="1:46" s="2" customFormat="1" ht="12.75">
      <c r="A520" s="18"/>
      <c r="B520" s="25"/>
      <c r="C520" s="25"/>
      <c r="D520" s="25"/>
      <c r="E520" s="25"/>
      <c r="F520" s="25"/>
      <c r="G520" s="25"/>
      <c r="H520" s="25"/>
      <c r="I520" s="25"/>
      <c r="J520" s="25"/>
      <c r="K520" s="25"/>
      <c r="L520" s="25"/>
      <c r="M520" s="25"/>
      <c r="N520" s="25"/>
      <c r="O520" s="25"/>
      <c r="P520" s="25"/>
      <c r="Q520" s="25"/>
      <c r="R520" s="25"/>
      <c r="S520" s="25"/>
      <c r="T520" s="25"/>
      <c r="U520" s="25"/>
      <c r="V520" s="25"/>
      <c r="W520" s="25"/>
      <c r="X520" s="25"/>
      <c r="Y520" s="25"/>
      <c r="Z520" s="25"/>
      <c r="AA520" s="25"/>
      <c r="AB520" s="25"/>
      <c r="AC520" s="25"/>
      <c r="AD520" s="25"/>
      <c r="AE520" s="25"/>
      <c r="AF520" s="25"/>
      <c r="AG520" s="25"/>
      <c r="AH520" s="25"/>
      <c r="AI520" s="25"/>
      <c r="AJ520" s="25"/>
      <c r="AK520" s="25"/>
      <c r="AL520" s="25"/>
      <c r="AM520" s="25"/>
      <c r="AN520" s="25"/>
      <c r="AO520" s="25"/>
      <c r="AP520" s="25"/>
      <c r="AQ520" s="25"/>
      <c r="AR520" s="25"/>
      <c r="AS520" s="25"/>
      <c r="AT520" s="25"/>
    </row>
    <row r="521" spans="1:46" s="2" customFormat="1" ht="12.75">
      <c r="A521" s="18"/>
      <c r="B521" s="25"/>
      <c r="C521" s="25"/>
      <c r="D521" s="25"/>
      <c r="E521" s="25"/>
      <c r="F521" s="25"/>
      <c r="G521" s="25"/>
      <c r="H521" s="25"/>
      <c r="I521" s="25"/>
      <c r="J521" s="25"/>
      <c r="K521" s="25"/>
      <c r="L521" s="25"/>
      <c r="M521" s="25"/>
      <c r="N521" s="25"/>
      <c r="O521" s="25"/>
      <c r="P521" s="25"/>
      <c r="Q521" s="25"/>
      <c r="R521" s="25"/>
      <c r="S521" s="25"/>
      <c r="T521" s="25"/>
      <c r="U521" s="25"/>
      <c r="V521" s="25"/>
      <c r="W521" s="25"/>
      <c r="X521" s="25"/>
      <c r="Y521" s="25"/>
      <c r="Z521" s="25"/>
      <c r="AA521" s="25"/>
      <c r="AB521" s="25"/>
      <c r="AC521" s="25"/>
      <c r="AD521" s="25"/>
      <c r="AE521" s="25"/>
      <c r="AF521" s="25"/>
      <c r="AG521" s="25"/>
      <c r="AH521" s="25"/>
      <c r="AI521" s="25"/>
      <c r="AJ521" s="25"/>
      <c r="AK521" s="25"/>
      <c r="AL521" s="25"/>
      <c r="AM521" s="25"/>
      <c r="AN521" s="25"/>
      <c r="AO521" s="25"/>
      <c r="AP521" s="25"/>
      <c r="AQ521" s="25"/>
      <c r="AR521" s="25"/>
      <c r="AS521" s="25"/>
      <c r="AT521" s="25"/>
    </row>
    <row r="522" spans="1:46" s="2" customFormat="1" ht="12.75">
      <c r="A522" s="18"/>
      <c r="B522" s="25"/>
      <c r="C522" s="25"/>
      <c r="D522" s="25"/>
      <c r="E522" s="25"/>
      <c r="F522" s="25"/>
      <c r="G522" s="25"/>
      <c r="H522" s="25"/>
      <c r="I522" s="25"/>
      <c r="J522" s="25"/>
      <c r="K522" s="25"/>
      <c r="L522" s="25"/>
      <c r="M522" s="25"/>
      <c r="N522" s="25"/>
      <c r="O522" s="25"/>
      <c r="P522" s="25"/>
      <c r="Q522" s="25"/>
      <c r="R522" s="25"/>
      <c r="S522" s="25"/>
      <c r="T522" s="25"/>
      <c r="U522" s="25"/>
      <c r="V522" s="25"/>
      <c r="W522" s="25"/>
      <c r="X522" s="25"/>
      <c r="Y522" s="25"/>
      <c r="Z522" s="25"/>
      <c r="AA522" s="25"/>
      <c r="AB522" s="25"/>
      <c r="AC522" s="25"/>
      <c r="AD522" s="25"/>
      <c r="AE522" s="25"/>
      <c r="AF522" s="25"/>
      <c r="AG522" s="25"/>
      <c r="AH522" s="25"/>
      <c r="AI522" s="25"/>
      <c r="AJ522" s="25"/>
      <c r="AK522" s="25"/>
      <c r="AL522" s="25"/>
      <c r="AM522" s="25"/>
      <c r="AN522" s="25"/>
      <c r="AO522" s="25"/>
      <c r="AP522" s="25"/>
      <c r="AQ522" s="25"/>
      <c r="AR522" s="25"/>
      <c r="AS522" s="25"/>
      <c r="AT522" s="25"/>
    </row>
    <row r="523" spans="1:46" s="2" customFormat="1" ht="12.75">
      <c r="A523" s="18"/>
      <c r="B523" s="25"/>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c r="AA523" s="25"/>
      <c r="AB523" s="25"/>
      <c r="AC523" s="25"/>
      <c r="AD523" s="25"/>
      <c r="AE523" s="25"/>
      <c r="AF523" s="25"/>
      <c r="AG523" s="25"/>
      <c r="AH523" s="25"/>
      <c r="AI523" s="25"/>
      <c r="AJ523" s="25"/>
      <c r="AK523" s="25"/>
      <c r="AL523" s="25"/>
      <c r="AM523" s="25"/>
      <c r="AN523" s="25"/>
      <c r="AO523" s="25"/>
      <c r="AP523" s="25"/>
      <c r="AQ523" s="25"/>
      <c r="AR523" s="25"/>
      <c r="AS523" s="25"/>
      <c r="AT523" s="25"/>
    </row>
    <row r="524" spans="1:46" s="2" customFormat="1" ht="12.75">
      <c r="A524" s="18"/>
      <c r="B524" s="25"/>
      <c r="C524" s="25"/>
      <c r="D524" s="25"/>
      <c r="E524" s="25"/>
      <c r="F524" s="25"/>
      <c r="G524" s="25"/>
      <c r="H524" s="25"/>
      <c r="I524" s="25"/>
      <c r="J524" s="25"/>
      <c r="K524" s="25"/>
      <c r="L524" s="25"/>
      <c r="M524" s="25"/>
      <c r="N524" s="25"/>
      <c r="O524" s="25"/>
      <c r="P524" s="25"/>
      <c r="Q524" s="25"/>
      <c r="R524" s="25"/>
      <c r="S524" s="25"/>
      <c r="T524" s="25"/>
      <c r="U524" s="25"/>
      <c r="V524" s="25"/>
      <c r="W524" s="25"/>
      <c r="X524" s="25"/>
      <c r="Y524" s="25"/>
      <c r="Z524" s="25"/>
      <c r="AA524" s="25"/>
      <c r="AB524" s="25"/>
      <c r="AC524" s="25"/>
      <c r="AD524" s="25"/>
      <c r="AE524" s="25"/>
      <c r="AF524" s="25"/>
      <c r="AG524" s="25"/>
      <c r="AH524" s="25"/>
      <c r="AI524" s="25"/>
      <c r="AJ524" s="25"/>
      <c r="AK524" s="25"/>
      <c r="AL524" s="25"/>
      <c r="AM524" s="25"/>
      <c r="AN524" s="25"/>
      <c r="AO524" s="25"/>
      <c r="AP524" s="25"/>
      <c r="AQ524" s="25"/>
      <c r="AR524" s="25"/>
      <c r="AS524" s="25"/>
      <c r="AT524" s="25"/>
    </row>
    <row r="525" spans="1:46" s="2" customFormat="1" ht="12.75">
      <c r="A525" s="18"/>
      <c r="B525" s="25"/>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c r="AA525" s="25"/>
      <c r="AB525" s="25"/>
      <c r="AC525" s="25"/>
      <c r="AD525" s="25"/>
      <c r="AE525" s="25"/>
      <c r="AF525" s="25"/>
      <c r="AG525" s="25"/>
      <c r="AH525" s="25"/>
      <c r="AI525" s="25"/>
      <c r="AJ525" s="25"/>
      <c r="AK525" s="25"/>
      <c r="AL525" s="25"/>
      <c r="AM525" s="25"/>
      <c r="AN525" s="25"/>
      <c r="AO525" s="25"/>
      <c r="AP525" s="25"/>
      <c r="AQ525" s="25"/>
      <c r="AR525" s="25"/>
      <c r="AS525" s="25"/>
      <c r="AT525" s="25"/>
    </row>
    <row r="526" spans="1:46" s="2" customFormat="1" ht="12.75">
      <c r="A526" s="18"/>
      <c r="B526" s="25"/>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c r="AA526" s="25"/>
      <c r="AB526" s="25"/>
      <c r="AC526" s="25"/>
      <c r="AD526" s="25"/>
      <c r="AE526" s="25"/>
      <c r="AF526" s="25"/>
      <c r="AG526" s="25"/>
      <c r="AH526" s="25"/>
      <c r="AI526" s="25"/>
      <c r="AJ526" s="25"/>
      <c r="AK526" s="25"/>
      <c r="AL526" s="25"/>
      <c r="AM526" s="25"/>
      <c r="AN526" s="25"/>
      <c r="AO526" s="25"/>
      <c r="AP526" s="25"/>
      <c r="AQ526" s="25"/>
      <c r="AR526" s="25"/>
      <c r="AS526" s="25"/>
      <c r="AT526" s="25"/>
    </row>
    <row r="527" spans="1:46" s="2" customFormat="1" ht="12.75">
      <c r="A527" s="18"/>
      <c r="B527" s="25"/>
      <c r="C527" s="25"/>
      <c r="D527" s="25"/>
      <c r="E527" s="25"/>
      <c r="F527" s="25"/>
      <c r="G527" s="25"/>
      <c r="H527" s="25"/>
      <c r="I527" s="25"/>
      <c r="J527" s="25"/>
      <c r="K527" s="25"/>
      <c r="L527" s="25"/>
      <c r="M527" s="25"/>
      <c r="N527" s="25"/>
      <c r="O527" s="25"/>
      <c r="P527" s="25"/>
      <c r="Q527" s="25"/>
      <c r="R527" s="25"/>
      <c r="S527" s="25"/>
      <c r="T527" s="25"/>
      <c r="U527" s="25"/>
      <c r="V527" s="25"/>
      <c r="W527" s="25"/>
      <c r="X527" s="25"/>
      <c r="Y527" s="25"/>
      <c r="Z527" s="25"/>
      <c r="AA527" s="25"/>
      <c r="AB527" s="25"/>
      <c r="AC527" s="25"/>
      <c r="AD527" s="25"/>
      <c r="AE527" s="25"/>
      <c r="AF527" s="25"/>
      <c r="AG527" s="25"/>
      <c r="AH527" s="25"/>
      <c r="AI527" s="25"/>
      <c r="AJ527" s="25"/>
      <c r="AK527" s="25"/>
      <c r="AL527" s="25"/>
      <c r="AM527" s="25"/>
      <c r="AN527" s="25"/>
      <c r="AO527" s="25"/>
      <c r="AP527" s="25"/>
      <c r="AQ527" s="25"/>
      <c r="AR527" s="25"/>
      <c r="AS527" s="25"/>
      <c r="AT527" s="25"/>
    </row>
    <row r="528" spans="1:46" s="2" customFormat="1" ht="12.75">
      <c r="A528" s="18"/>
      <c r="B528" s="25"/>
      <c r="C528" s="25"/>
      <c r="D528" s="25"/>
      <c r="E528" s="25"/>
      <c r="F528" s="25"/>
      <c r="G528" s="25"/>
      <c r="H528" s="25"/>
      <c r="I528" s="25"/>
      <c r="J528" s="25"/>
      <c r="K528" s="25"/>
      <c r="L528" s="25"/>
      <c r="M528" s="25"/>
      <c r="N528" s="25"/>
      <c r="O528" s="25"/>
      <c r="P528" s="25"/>
      <c r="Q528" s="25"/>
      <c r="R528" s="25"/>
      <c r="S528" s="25"/>
      <c r="T528" s="25"/>
      <c r="U528" s="25"/>
      <c r="V528" s="25"/>
      <c r="W528" s="25"/>
      <c r="X528" s="25"/>
      <c r="Y528" s="25"/>
      <c r="Z528" s="25"/>
      <c r="AA528" s="25"/>
      <c r="AB528" s="25"/>
      <c r="AC528" s="25"/>
      <c r="AD528" s="25"/>
      <c r="AE528" s="25"/>
      <c r="AF528" s="25"/>
      <c r="AG528" s="25"/>
      <c r="AH528" s="25"/>
      <c r="AI528" s="25"/>
      <c r="AJ528" s="25"/>
      <c r="AK528" s="25"/>
      <c r="AL528" s="25"/>
      <c r="AM528" s="25"/>
      <c r="AN528" s="25"/>
      <c r="AO528" s="25"/>
      <c r="AP528" s="25"/>
      <c r="AQ528" s="25"/>
      <c r="AR528" s="25"/>
      <c r="AS528" s="25"/>
      <c r="AT528" s="25"/>
    </row>
    <row r="529" spans="1:46" s="2" customFormat="1" ht="12.75">
      <c r="A529" s="18"/>
      <c r="B529" s="25"/>
      <c r="C529" s="25"/>
      <c r="D529" s="25"/>
      <c r="E529" s="25"/>
      <c r="F529" s="25"/>
      <c r="G529" s="25"/>
      <c r="H529" s="25"/>
      <c r="I529" s="25"/>
      <c r="J529" s="25"/>
      <c r="K529" s="25"/>
      <c r="L529" s="25"/>
      <c r="M529" s="25"/>
      <c r="N529" s="25"/>
      <c r="O529" s="25"/>
      <c r="P529" s="25"/>
      <c r="Q529" s="25"/>
      <c r="R529" s="25"/>
      <c r="S529" s="25"/>
      <c r="T529" s="25"/>
      <c r="U529" s="25"/>
      <c r="V529" s="25"/>
      <c r="W529" s="25"/>
      <c r="X529" s="25"/>
      <c r="Y529" s="25"/>
      <c r="Z529" s="25"/>
      <c r="AA529" s="25"/>
      <c r="AB529" s="25"/>
      <c r="AC529" s="25"/>
      <c r="AD529" s="25"/>
      <c r="AE529" s="25"/>
      <c r="AF529" s="25"/>
      <c r="AG529" s="25"/>
      <c r="AH529" s="25"/>
      <c r="AI529" s="25"/>
      <c r="AJ529" s="25"/>
      <c r="AK529" s="25"/>
      <c r="AL529" s="25"/>
      <c r="AM529" s="25"/>
      <c r="AN529" s="25"/>
      <c r="AO529" s="25"/>
      <c r="AP529" s="25"/>
      <c r="AQ529" s="25"/>
      <c r="AR529" s="25"/>
      <c r="AS529" s="25"/>
      <c r="AT529" s="25"/>
    </row>
    <row r="530" spans="1:46" s="2" customFormat="1" ht="12.75">
      <c r="A530" s="18"/>
      <c r="B530" s="25"/>
      <c r="C530" s="25"/>
      <c r="D530" s="25"/>
      <c r="E530" s="25"/>
      <c r="F530" s="25"/>
      <c r="G530" s="25"/>
      <c r="H530" s="25"/>
      <c r="I530" s="25"/>
      <c r="J530" s="25"/>
      <c r="K530" s="25"/>
      <c r="L530" s="25"/>
      <c r="M530" s="25"/>
      <c r="N530" s="25"/>
      <c r="O530" s="25"/>
      <c r="P530" s="25"/>
      <c r="Q530" s="25"/>
      <c r="R530" s="25"/>
      <c r="S530" s="25"/>
      <c r="T530" s="25"/>
      <c r="U530" s="25"/>
      <c r="V530" s="25"/>
      <c r="W530" s="25"/>
      <c r="X530" s="25"/>
      <c r="Y530" s="25"/>
      <c r="Z530" s="25"/>
      <c r="AA530" s="25"/>
      <c r="AB530" s="25"/>
      <c r="AC530" s="25"/>
      <c r="AD530" s="25"/>
      <c r="AE530" s="25"/>
      <c r="AF530" s="25"/>
      <c r="AG530" s="25"/>
      <c r="AH530" s="25"/>
      <c r="AI530" s="25"/>
      <c r="AJ530" s="25"/>
      <c r="AK530" s="25"/>
      <c r="AL530" s="25"/>
      <c r="AM530" s="25"/>
      <c r="AN530" s="25"/>
      <c r="AO530" s="25"/>
      <c r="AP530" s="25"/>
      <c r="AQ530" s="25"/>
      <c r="AR530" s="25"/>
      <c r="AS530" s="25"/>
      <c r="AT530" s="25"/>
    </row>
    <row r="531" spans="1:46" s="2" customFormat="1" ht="12.75">
      <c r="A531" s="18"/>
      <c r="B531" s="25"/>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c r="AA531" s="25"/>
      <c r="AB531" s="25"/>
      <c r="AC531" s="25"/>
      <c r="AD531" s="25"/>
      <c r="AE531" s="25"/>
      <c r="AF531" s="25"/>
      <c r="AG531" s="25"/>
      <c r="AH531" s="25"/>
      <c r="AI531" s="25"/>
      <c r="AJ531" s="25"/>
      <c r="AK531" s="25"/>
      <c r="AL531" s="25"/>
      <c r="AM531" s="25"/>
      <c r="AN531" s="25"/>
      <c r="AO531" s="25"/>
      <c r="AP531" s="25"/>
      <c r="AQ531" s="25"/>
      <c r="AR531" s="25"/>
      <c r="AS531" s="25"/>
      <c r="AT531" s="25"/>
    </row>
    <row r="532" spans="1:46" s="2" customFormat="1" ht="12.75">
      <c r="A532" s="18"/>
      <c r="B532" s="25"/>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c r="AA532" s="25"/>
      <c r="AB532" s="25"/>
      <c r="AC532" s="25"/>
      <c r="AD532" s="25"/>
      <c r="AE532" s="25"/>
      <c r="AF532" s="25"/>
      <c r="AG532" s="25"/>
      <c r="AH532" s="25"/>
      <c r="AI532" s="25"/>
      <c r="AJ532" s="25"/>
      <c r="AK532" s="25"/>
      <c r="AL532" s="25"/>
      <c r="AM532" s="25"/>
      <c r="AN532" s="25"/>
      <c r="AO532" s="25"/>
      <c r="AP532" s="25"/>
      <c r="AQ532" s="25"/>
      <c r="AR532" s="25"/>
      <c r="AS532" s="25"/>
      <c r="AT532" s="25"/>
    </row>
    <row r="533" spans="1:46" s="2" customFormat="1" ht="12.75">
      <c r="A533" s="18"/>
      <c r="B533" s="25"/>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c r="AA533" s="25"/>
      <c r="AB533" s="25"/>
      <c r="AC533" s="25"/>
      <c r="AD533" s="25"/>
      <c r="AE533" s="25"/>
      <c r="AF533" s="25"/>
      <c r="AG533" s="25"/>
      <c r="AH533" s="25"/>
      <c r="AI533" s="25"/>
      <c r="AJ533" s="25"/>
      <c r="AK533" s="25"/>
      <c r="AL533" s="25"/>
      <c r="AM533" s="25"/>
      <c r="AN533" s="25"/>
      <c r="AO533" s="25"/>
      <c r="AP533" s="25"/>
      <c r="AQ533" s="25"/>
      <c r="AR533" s="25"/>
      <c r="AS533" s="25"/>
      <c r="AT533" s="25"/>
    </row>
    <row r="534" spans="1:46" s="2" customFormat="1" ht="12.75">
      <c r="A534" s="18"/>
      <c r="B534" s="25"/>
      <c r="C534" s="25"/>
      <c r="D534" s="25"/>
      <c r="E534" s="25"/>
      <c r="F534" s="25"/>
      <c r="G534" s="25"/>
      <c r="H534" s="25"/>
      <c r="I534" s="25"/>
      <c r="J534" s="25"/>
      <c r="K534" s="25"/>
      <c r="L534" s="25"/>
      <c r="M534" s="25"/>
      <c r="N534" s="25"/>
      <c r="O534" s="25"/>
      <c r="P534" s="25"/>
      <c r="Q534" s="25"/>
      <c r="R534" s="25"/>
      <c r="S534" s="25"/>
      <c r="T534" s="25"/>
      <c r="U534" s="25"/>
      <c r="V534" s="25"/>
      <c r="W534" s="25"/>
      <c r="X534" s="25"/>
      <c r="Y534" s="25"/>
      <c r="Z534" s="25"/>
      <c r="AA534" s="25"/>
      <c r="AB534" s="25"/>
      <c r="AC534" s="25"/>
      <c r="AD534" s="25"/>
      <c r="AE534" s="25"/>
      <c r="AF534" s="25"/>
      <c r="AG534" s="25"/>
      <c r="AH534" s="25"/>
      <c r="AI534" s="25"/>
      <c r="AJ534" s="25"/>
      <c r="AK534" s="25"/>
      <c r="AL534" s="25"/>
      <c r="AM534" s="25"/>
      <c r="AN534" s="25"/>
      <c r="AO534" s="25"/>
      <c r="AP534" s="25"/>
      <c r="AQ534" s="25"/>
      <c r="AR534" s="25"/>
      <c r="AS534" s="25"/>
      <c r="AT534" s="25"/>
    </row>
    <row r="535" spans="1:46" s="2" customFormat="1" ht="12.75">
      <c r="A535" s="18"/>
      <c r="B535" s="25"/>
      <c r="C535" s="25"/>
      <c r="D535" s="25"/>
      <c r="E535" s="25"/>
      <c r="F535" s="25"/>
      <c r="G535" s="25"/>
      <c r="H535" s="25"/>
      <c r="I535" s="25"/>
      <c r="J535" s="25"/>
      <c r="K535" s="25"/>
      <c r="L535" s="25"/>
      <c r="M535" s="25"/>
      <c r="N535" s="25"/>
      <c r="O535" s="25"/>
      <c r="P535" s="25"/>
      <c r="Q535" s="25"/>
      <c r="R535" s="25"/>
      <c r="S535" s="25"/>
      <c r="T535" s="25"/>
      <c r="U535" s="25"/>
      <c r="V535" s="25"/>
      <c r="W535" s="25"/>
      <c r="X535" s="25"/>
      <c r="Y535" s="25"/>
      <c r="Z535" s="25"/>
      <c r="AA535" s="25"/>
      <c r="AB535" s="25"/>
      <c r="AC535" s="25"/>
      <c r="AD535" s="25"/>
      <c r="AE535" s="25"/>
      <c r="AF535" s="25"/>
      <c r="AG535" s="25"/>
      <c r="AH535" s="25"/>
      <c r="AI535" s="25"/>
      <c r="AJ535" s="25"/>
      <c r="AK535" s="25"/>
      <c r="AL535" s="25"/>
      <c r="AM535" s="25"/>
      <c r="AN535" s="25"/>
      <c r="AO535" s="25"/>
      <c r="AP535" s="25"/>
      <c r="AQ535" s="25"/>
      <c r="AR535" s="25"/>
      <c r="AS535" s="25"/>
      <c r="AT535" s="25"/>
    </row>
    <row r="536" spans="1:46" s="2" customFormat="1" ht="12.75">
      <c r="A536" s="18"/>
      <c r="B536" s="25"/>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c r="AA536" s="25"/>
      <c r="AB536" s="25"/>
      <c r="AC536" s="25"/>
      <c r="AD536" s="25"/>
      <c r="AE536" s="25"/>
      <c r="AF536" s="25"/>
      <c r="AG536" s="25"/>
      <c r="AH536" s="25"/>
      <c r="AI536" s="25"/>
      <c r="AJ536" s="25"/>
      <c r="AK536" s="25"/>
      <c r="AL536" s="25"/>
      <c r="AM536" s="25"/>
      <c r="AN536" s="25"/>
      <c r="AO536" s="25"/>
      <c r="AP536" s="25"/>
      <c r="AQ536" s="25"/>
      <c r="AR536" s="25"/>
      <c r="AS536" s="25"/>
      <c r="AT536" s="25"/>
    </row>
    <row r="537" spans="1:46" s="2" customFormat="1" ht="12.75">
      <c r="A537" s="18"/>
      <c r="B537" s="25"/>
      <c r="C537" s="25"/>
      <c r="D537" s="25"/>
      <c r="E537" s="25"/>
      <c r="F537" s="25"/>
      <c r="G537" s="25"/>
      <c r="H537" s="25"/>
      <c r="I537" s="25"/>
      <c r="J537" s="25"/>
      <c r="K537" s="25"/>
      <c r="L537" s="25"/>
      <c r="M537" s="25"/>
      <c r="N537" s="25"/>
      <c r="O537" s="25"/>
      <c r="P537" s="25"/>
      <c r="Q537" s="25"/>
      <c r="R537" s="25"/>
      <c r="S537" s="25"/>
      <c r="T537" s="25"/>
      <c r="U537" s="25"/>
      <c r="V537" s="25"/>
      <c r="W537" s="25"/>
      <c r="X537" s="25"/>
      <c r="Y537" s="25"/>
      <c r="Z537" s="25"/>
      <c r="AA537" s="25"/>
      <c r="AB537" s="25"/>
      <c r="AC537" s="25"/>
      <c r="AD537" s="25"/>
      <c r="AE537" s="25"/>
      <c r="AF537" s="25"/>
      <c r="AG537" s="25"/>
      <c r="AH537" s="25"/>
      <c r="AI537" s="25"/>
      <c r="AJ537" s="25"/>
      <c r="AK537" s="25"/>
      <c r="AL537" s="25"/>
      <c r="AM537" s="25"/>
      <c r="AN537" s="25"/>
      <c r="AO537" s="25"/>
      <c r="AP537" s="25"/>
      <c r="AQ537" s="25"/>
      <c r="AR537" s="25"/>
      <c r="AS537" s="25"/>
      <c r="AT537" s="25"/>
    </row>
    <row r="538" spans="1:46" s="2" customFormat="1" ht="12.75">
      <c r="A538" s="18"/>
      <c r="B538" s="25"/>
      <c r="C538" s="25"/>
      <c r="D538" s="25"/>
      <c r="E538" s="25"/>
      <c r="F538" s="25"/>
      <c r="G538" s="25"/>
      <c r="H538" s="25"/>
      <c r="I538" s="25"/>
      <c r="J538" s="25"/>
      <c r="K538" s="25"/>
      <c r="L538" s="25"/>
      <c r="M538" s="25"/>
      <c r="N538" s="25"/>
      <c r="O538" s="25"/>
      <c r="P538" s="25"/>
      <c r="Q538" s="25"/>
      <c r="R538" s="25"/>
      <c r="S538" s="25"/>
      <c r="T538" s="25"/>
      <c r="U538" s="25"/>
      <c r="V538" s="25"/>
      <c r="W538" s="25"/>
      <c r="X538" s="25"/>
      <c r="Y538" s="25"/>
      <c r="Z538" s="25"/>
      <c r="AA538" s="25"/>
      <c r="AB538" s="25"/>
      <c r="AC538" s="25"/>
      <c r="AD538" s="25"/>
      <c r="AE538" s="25"/>
      <c r="AF538" s="25"/>
      <c r="AG538" s="25"/>
      <c r="AH538" s="25"/>
      <c r="AI538" s="25"/>
      <c r="AJ538" s="25"/>
      <c r="AK538" s="25"/>
      <c r="AL538" s="25"/>
      <c r="AM538" s="25"/>
      <c r="AN538" s="25"/>
      <c r="AO538" s="25"/>
      <c r="AP538" s="25"/>
      <c r="AQ538" s="25"/>
      <c r="AR538" s="25"/>
      <c r="AS538" s="25"/>
      <c r="AT538" s="25"/>
    </row>
    <row r="539" spans="1:46" s="2" customFormat="1" ht="12.75">
      <c r="A539" s="18"/>
      <c r="B539" s="25"/>
      <c r="C539" s="25"/>
      <c r="D539" s="25"/>
      <c r="E539" s="25"/>
      <c r="F539" s="25"/>
      <c r="G539" s="25"/>
      <c r="H539" s="25"/>
      <c r="I539" s="25"/>
      <c r="J539" s="25"/>
      <c r="K539" s="25"/>
      <c r="L539" s="25"/>
      <c r="M539" s="25"/>
      <c r="N539" s="25"/>
      <c r="O539" s="25"/>
      <c r="P539" s="25"/>
      <c r="Q539" s="25"/>
      <c r="R539" s="25"/>
      <c r="S539" s="25"/>
      <c r="T539" s="25"/>
      <c r="U539" s="25"/>
      <c r="V539" s="25"/>
      <c r="W539" s="25"/>
      <c r="X539" s="25"/>
      <c r="Y539" s="25"/>
      <c r="Z539" s="25"/>
      <c r="AA539" s="25"/>
      <c r="AB539" s="25"/>
      <c r="AC539" s="25"/>
      <c r="AD539" s="25"/>
      <c r="AE539" s="25"/>
      <c r="AF539" s="25"/>
      <c r="AG539" s="25"/>
      <c r="AH539" s="25"/>
      <c r="AI539" s="25"/>
      <c r="AJ539" s="25"/>
      <c r="AK539" s="25"/>
      <c r="AL539" s="25"/>
      <c r="AM539" s="25"/>
      <c r="AN539" s="25"/>
      <c r="AO539" s="25"/>
      <c r="AP539" s="25"/>
      <c r="AQ539" s="25"/>
      <c r="AR539" s="25"/>
      <c r="AS539" s="25"/>
      <c r="AT539" s="25"/>
    </row>
    <row r="540" spans="1:46" s="2" customFormat="1" ht="12.75">
      <c r="A540" s="18"/>
      <c r="B540" s="25"/>
      <c r="C540" s="25"/>
      <c r="D540" s="25"/>
      <c r="E540" s="25"/>
      <c r="F540" s="25"/>
      <c r="G540" s="25"/>
      <c r="H540" s="25"/>
      <c r="I540" s="25"/>
      <c r="J540" s="25"/>
      <c r="K540" s="25"/>
      <c r="L540" s="25"/>
      <c r="M540" s="25"/>
      <c r="N540" s="25"/>
      <c r="O540" s="25"/>
      <c r="P540" s="25"/>
      <c r="Q540" s="25"/>
      <c r="R540" s="25"/>
      <c r="S540" s="25"/>
      <c r="T540" s="25"/>
      <c r="U540" s="25"/>
      <c r="V540" s="25"/>
      <c r="W540" s="25"/>
      <c r="X540" s="25"/>
      <c r="Y540" s="25"/>
      <c r="Z540" s="25"/>
      <c r="AA540" s="25"/>
      <c r="AB540" s="25"/>
      <c r="AC540" s="25"/>
      <c r="AD540" s="25"/>
      <c r="AE540" s="25"/>
      <c r="AF540" s="25"/>
      <c r="AG540" s="25"/>
      <c r="AH540" s="25"/>
      <c r="AI540" s="25"/>
      <c r="AJ540" s="25"/>
      <c r="AK540" s="25"/>
      <c r="AL540" s="25"/>
      <c r="AM540" s="25"/>
      <c r="AN540" s="25"/>
      <c r="AO540" s="25"/>
      <c r="AP540" s="25"/>
      <c r="AQ540" s="25"/>
      <c r="AR540" s="25"/>
      <c r="AS540" s="25"/>
      <c r="AT540" s="25"/>
    </row>
    <row r="541" spans="1:46" s="2" customFormat="1" ht="12.75">
      <c r="A541" s="18"/>
      <c r="B541" s="25"/>
      <c r="C541" s="25"/>
      <c r="D541" s="25"/>
      <c r="E541" s="25"/>
      <c r="F541" s="25"/>
      <c r="G541" s="25"/>
      <c r="H541" s="25"/>
      <c r="I541" s="25"/>
      <c r="J541" s="25"/>
      <c r="K541" s="25"/>
      <c r="L541" s="25"/>
      <c r="M541" s="25"/>
      <c r="N541" s="25"/>
      <c r="O541" s="25"/>
      <c r="P541" s="25"/>
      <c r="Q541" s="25"/>
      <c r="R541" s="25"/>
      <c r="S541" s="25"/>
      <c r="T541" s="25"/>
      <c r="U541" s="25"/>
      <c r="V541" s="25"/>
      <c r="W541" s="25"/>
      <c r="X541" s="25"/>
      <c r="Y541" s="25"/>
      <c r="Z541" s="25"/>
      <c r="AA541" s="25"/>
      <c r="AB541" s="25"/>
      <c r="AC541" s="25"/>
      <c r="AD541" s="25"/>
      <c r="AE541" s="25"/>
      <c r="AF541" s="25"/>
      <c r="AG541" s="25"/>
      <c r="AH541" s="25"/>
      <c r="AI541" s="25"/>
      <c r="AJ541" s="25"/>
      <c r="AK541" s="25"/>
      <c r="AL541" s="25"/>
      <c r="AM541" s="25"/>
      <c r="AN541" s="25"/>
      <c r="AO541" s="25"/>
      <c r="AP541" s="25"/>
      <c r="AQ541" s="25"/>
      <c r="AR541" s="25"/>
      <c r="AS541" s="25"/>
      <c r="AT541" s="25"/>
    </row>
    <row r="542" spans="1:46" s="2" customFormat="1" ht="12.75">
      <c r="A542" s="18"/>
      <c r="B542" s="25"/>
      <c r="C542" s="25"/>
      <c r="D542" s="25"/>
      <c r="E542" s="25"/>
      <c r="F542" s="25"/>
      <c r="G542" s="25"/>
      <c r="H542" s="25"/>
      <c r="I542" s="25"/>
      <c r="J542" s="25"/>
      <c r="K542" s="25"/>
      <c r="L542" s="25"/>
      <c r="M542" s="25"/>
      <c r="N542" s="25"/>
      <c r="O542" s="25"/>
      <c r="P542" s="25"/>
      <c r="Q542" s="25"/>
      <c r="R542" s="25"/>
      <c r="S542" s="25"/>
      <c r="T542" s="25"/>
      <c r="U542" s="25"/>
      <c r="V542" s="25"/>
      <c r="W542" s="25"/>
      <c r="X542" s="25"/>
      <c r="Y542" s="25"/>
      <c r="Z542" s="25"/>
      <c r="AA542" s="25"/>
      <c r="AB542" s="25"/>
      <c r="AC542" s="25"/>
      <c r="AD542" s="25"/>
      <c r="AE542" s="25"/>
      <c r="AF542" s="25"/>
      <c r="AG542" s="25"/>
      <c r="AH542" s="25"/>
      <c r="AI542" s="25"/>
      <c r="AJ542" s="25"/>
      <c r="AK542" s="25"/>
      <c r="AL542" s="25"/>
      <c r="AM542" s="25"/>
      <c r="AN542" s="25"/>
      <c r="AO542" s="25"/>
      <c r="AP542" s="25"/>
      <c r="AQ542" s="25"/>
      <c r="AR542" s="25"/>
      <c r="AS542" s="25"/>
      <c r="AT542" s="25"/>
    </row>
    <row r="543" spans="1:46" s="2" customFormat="1" ht="12.75">
      <c r="A543" s="18"/>
      <c r="B543" s="25"/>
      <c r="C543" s="25"/>
      <c r="D543" s="25"/>
      <c r="E543" s="25"/>
      <c r="F543" s="25"/>
      <c r="G543" s="25"/>
      <c r="H543" s="25"/>
      <c r="I543" s="25"/>
      <c r="J543" s="25"/>
      <c r="K543" s="25"/>
      <c r="L543" s="25"/>
      <c r="M543" s="25"/>
      <c r="N543" s="25"/>
      <c r="O543" s="25"/>
      <c r="P543" s="25"/>
      <c r="Q543" s="25"/>
      <c r="R543" s="25"/>
      <c r="S543" s="25"/>
      <c r="T543" s="25"/>
      <c r="U543" s="25"/>
      <c r="V543" s="25"/>
      <c r="W543" s="25"/>
      <c r="X543" s="25"/>
      <c r="Y543" s="25"/>
      <c r="Z543" s="25"/>
      <c r="AA543" s="25"/>
      <c r="AB543" s="25"/>
      <c r="AC543" s="25"/>
      <c r="AD543" s="25"/>
      <c r="AE543" s="25"/>
      <c r="AF543" s="25"/>
      <c r="AG543" s="25"/>
      <c r="AH543" s="25"/>
      <c r="AI543" s="25"/>
      <c r="AJ543" s="25"/>
      <c r="AK543" s="25"/>
      <c r="AL543" s="25"/>
      <c r="AM543" s="25"/>
      <c r="AN543" s="25"/>
      <c r="AO543" s="25"/>
      <c r="AP543" s="25"/>
      <c r="AQ543" s="25"/>
      <c r="AR543" s="25"/>
      <c r="AS543" s="25"/>
      <c r="AT543" s="25"/>
    </row>
    <row r="544" spans="1:46" s="2" customFormat="1" ht="12.75">
      <c r="A544" s="18"/>
      <c r="B544" s="25"/>
      <c r="C544" s="25"/>
      <c r="D544" s="25"/>
      <c r="E544" s="25"/>
      <c r="F544" s="25"/>
      <c r="G544" s="25"/>
      <c r="H544" s="25"/>
      <c r="I544" s="25"/>
      <c r="J544" s="25"/>
      <c r="K544" s="25"/>
      <c r="L544" s="25"/>
      <c r="M544" s="25"/>
      <c r="N544" s="25"/>
      <c r="O544" s="25"/>
      <c r="P544" s="25"/>
      <c r="Q544" s="25"/>
      <c r="R544" s="25"/>
      <c r="S544" s="25"/>
      <c r="T544" s="25"/>
      <c r="U544" s="25"/>
      <c r="V544" s="25"/>
      <c r="W544" s="25"/>
      <c r="X544" s="25"/>
      <c r="Y544" s="25"/>
      <c r="Z544" s="25"/>
      <c r="AA544" s="25"/>
      <c r="AB544" s="25"/>
      <c r="AC544" s="25"/>
      <c r="AD544" s="25"/>
      <c r="AE544" s="25"/>
      <c r="AF544" s="25"/>
      <c r="AG544" s="25"/>
      <c r="AH544" s="25"/>
      <c r="AI544" s="25"/>
      <c r="AJ544" s="25"/>
      <c r="AK544" s="25"/>
      <c r="AL544" s="25"/>
      <c r="AM544" s="25"/>
      <c r="AN544" s="25"/>
      <c r="AO544" s="25"/>
      <c r="AP544" s="25"/>
      <c r="AQ544" s="25"/>
      <c r="AR544" s="25"/>
      <c r="AS544" s="25"/>
      <c r="AT544" s="25"/>
    </row>
    <row r="545" spans="1:46" s="2" customFormat="1" ht="12.75">
      <c r="A545" s="18"/>
      <c r="B545" s="25"/>
      <c r="C545" s="25"/>
      <c r="D545" s="25"/>
      <c r="E545" s="25"/>
      <c r="F545" s="25"/>
      <c r="G545" s="25"/>
      <c r="H545" s="25"/>
      <c r="I545" s="25"/>
      <c r="J545" s="25"/>
      <c r="K545" s="25"/>
      <c r="L545" s="25"/>
      <c r="M545" s="25"/>
      <c r="N545" s="25"/>
      <c r="O545" s="25"/>
      <c r="P545" s="25"/>
      <c r="Q545" s="25"/>
      <c r="R545" s="25"/>
      <c r="S545" s="25"/>
      <c r="T545" s="25"/>
      <c r="U545" s="25"/>
      <c r="V545" s="25"/>
      <c r="W545" s="25"/>
      <c r="X545" s="25"/>
      <c r="Y545" s="25"/>
      <c r="Z545" s="25"/>
      <c r="AA545" s="25"/>
      <c r="AB545" s="25"/>
      <c r="AC545" s="25"/>
      <c r="AD545" s="25"/>
      <c r="AE545" s="25"/>
      <c r="AF545" s="25"/>
      <c r="AG545" s="25"/>
      <c r="AH545" s="25"/>
      <c r="AI545" s="25"/>
      <c r="AJ545" s="25"/>
      <c r="AK545" s="25"/>
      <c r="AL545" s="25"/>
      <c r="AM545" s="25"/>
      <c r="AN545" s="25"/>
      <c r="AO545" s="25"/>
      <c r="AP545" s="25"/>
      <c r="AQ545" s="25"/>
      <c r="AR545" s="25"/>
      <c r="AS545" s="25"/>
      <c r="AT545" s="25"/>
    </row>
    <row r="546" spans="1:46" s="2" customFormat="1" ht="12.75">
      <c r="A546" s="18"/>
      <c r="B546" s="25"/>
      <c r="C546" s="25"/>
      <c r="D546" s="25"/>
      <c r="E546" s="25"/>
      <c r="F546" s="25"/>
      <c r="G546" s="25"/>
      <c r="H546" s="25"/>
      <c r="I546" s="25"/>
      <c r="J546" s="25"/>
      <c r="K546" s="25"/>
      <c r="L546" s="25"/>
      <c r="M546" s="25"/>
      <c r="N546" s="25"/>
      <c r="O546" s="25"/>
      <c r="P546" s="25"/>
      <c r="Q546" s="25"/>
      <c r="R546" s="25"/>
      <c r="S546" s="25"/>
      <c r="T546" s="25"/>
      <c r="U546" s="25"/>
      <c r="V546" s="25"/>
      <c r="W546" s="25"/>
      <c r="X546" s="25"/>
      <c r="Y546" s="25"/>
      <c r="Z546" s="25"/>
      <c r="AA546" s="25"/>
      <c r="AB546" s="25"/>
      <c r="AC546" s="25"/>
      <c r="AD546" s="25"/>
      <c r="AE546" s="25"/>
      <c r="AF546" s="25"/>
      <c r="AG546" s="25"/>
      <c r="AH546" s="25"/>
      <c r="AI546" s="25"/>
      <c r="AJ546" s="25"/>
      <c r="AK546" s="25"/>
      <c r="AL546" s="25"/>
      <c r="AM546" s="25"/>
      <c r="AN546" s="25"/>
      <c r="AO546" s="25"/>
      <c r="AP546" s="25"/>
      <c r="AQ546" s="25"/>
      <c r="AR546" s="25"/>
      <c r="AS546" s="25"/>
      <c r="AT546" s="25"/>
    </row>
    <row r="547" spans="1:46" s="2" customFormat="1" ht="12.75">
      <c r="A547" s="18"/>
      <c r="B547" s="25"/>
      <c r="C547" s="25"/>
      <c r="D547" s="25"/>
      <c r="E547" s="25"/>
      <c r="F547" s="25"/>
      <c r="G547" s="25"/>
      <c r="H547" s="25"/>
      <c r="I547" s="25"/>
      <c r="J547" s="25"/>
      <c r="K547" s="25"/>
      <c r="L547" s="25"/>
      <c r="M547" s="25"/>
      <c r="N547" s="25"/>
      <c r="O547" s="25"/>
      <c r="P547" s="25"/>
      <c r="Q547" s="25"/>
      <c r="R547" s="25"/>
      <c r="S547" s="25"/>
      <c r="T547" s="25"/>
      <c r="U547" s="25"/>
      <c r="V547" s="25"/>
      <c r="W547" s="25"/>
      <c r="X547" s="25"/>
      <c r="Y547" s="25"/>
      <c r="Z547" s="25"/>
      <c r="AA547" s="25"/>
      <c r="AB547" s="25"/>
      <c r="AC547" s="25"/>
      <c r="AD547" s="25"/>
      <c r="AE547" s="25"/>
      <c r="AF547" s="25"/>
      <c r="AG547" s="25"/>
      <c r="AH547" s="25"/>
      <c r="AI547" s="25"/>
      <c r="AJ547" s="25"/>
      <c r="AK547" s="25"/>
      <c r="AL547" s="25"/>
      <c r="AM547" s="25"/>
      <c r="AN547" s="25"/>
      <c r="AO547" s="25"/>
      <c r="AP547" s="25"/>
      <c r="AQ547" s="25"/>
      <c r="AR547" s="25"/>
      <c r="AS547" s="25"/>
      <c r="AT547" s="25"/>
    </row>
    <row r="548" spans="1:46" s="2" customFormat="1" ht="12.75">
      <c r="A548" s="18"/>
      <c r="B548" s="25"/>
      <c r="C548" s="25"/>
      <c r="D548" s="25"/>
      <c r="E548" s="25"/>
      <c r="F548" s="25"/>
      <c r="G548" s="25"/>
      <c r="H548" s="25"/>
      <c r="I548" s="25"/>
      <c r="J548" s="25"/>
      <c r="K548" s="25"/>
      <c r="L548" s="25"/>
      <c r="M548" s="25"/>
      <c r="N548" s="25"/>
      <c r="O548" s="25"/>
      <c r="P548" s="25"/>
      <c r="Q548" s="25"/>
      <c r="R548" s="25"/>
      <c r="S548" s="25"/>
      <c r="T548" s="25"/>
      <c r="U548" s="25"/>
      <c r="V548" s="25"/>
      <c r="W548" s="25"/>
      <c r="X548" s="25"/>
      <c r="Y548" s="25"/>
      <c r="Z548" s="25"/>
      <c r="AA548" s="25"/>
      <c r="AB548" s="25"/>
      <c r="AC548" s="25"/>
      <c r="AD548" s="25"/>
      <c r="AE548" s="25"/>
      <c r="AF548" s="25"/>
      <c r="AG548" s="25"/>
      <c r="AH548" s="25"/>
      <c r="AI548" s="25"/>
      <c r="AJ548" s="25"/>
      <c r="AK548" s="25"/>
      <c r="AL548" s="25"/>
      <c r="AM548" s="25"/>
      <c r="AN548" s="25"/>
      <c r="AO548" s="25"/>
      <c r="AP548" s="25"/>
      <c r="AQ548" s="25"/>
      <c r="AR548" s="25"/>
      <c r="AS548" s="25"/>
      <c r="AT548" s="25"/>
    </row>
    <row r="549" spans="1:46" s="2" customFormat="1" ht="12.75">
      <c r="A549" s="18"/>
      <c r="B549" s="25"/>
      <c r="C549" s="25"/>
      <c r="D549" s="25"/>
      <c r="E549" s="25"/>
      <c r="F549" s="25"/>
      <c r="G549" s="25"/>
      <c r="H549" s="25"/>
      <c r="I549" s="25"/>
      <c r="J549" s="25"/>
      <c r="K549" s="25"/>
      <c r="L549" s="25"/>
      <c r="M549" s="25"/>
      <c r="N549" s="25"/>
      <c r="O549" s="25"/>
      <c r="P549" s="25"/>
      <c r="Q549" s="25"/>
      <c r="R549" s="25"/>
      <c r="S549" s="25"/>
      <c r="T549" s="25"/>
      <c r="U549" s="25"/>
      <c r="V549" s="25"/>
      <c r="W549" s="25"/>
      <c r="X549" s="25"/>
      <c r="Y549" s="25"/>
      <c r="Z549" s="25"/>
      <c r="AA549" s="25"/>
      <c r="AB549" s="25"/>
      <c r="AC549" s="25"/>
      <c r="AD549" s="25"/>
      <c r="AE549" s="25"/>
      <c r="AF549" s="25"/>
      <c r="AG549" s="25"/>
      <c r="AH549" s="25"/>
      <c r="AI549" s="25"/>
      <c r="AJ549" s="25"/>
      <c r="AK549" s="25"/>
      <c r="AL549" s="25"/>
      <c r="AM549" s="25"/>
      <c r="AN549" s="25"/>
      <c r="AO549" s="25"/>
      <c r="AP549" s="25"/>
      <c r="AQ549" s="25"/>
      <c r="AR549" s="25"/>
      <c r="AS549" s="25"/>
      <c r="AT549" s="25"/>
    </row>
    <row r="550" spans="1:46" s="2" customFormat="1" ht="12.75">
      <c r="A550" s="18"/>
      <c r="B550" s="25"/>
      <c r="C550" s="25"/>
      <c r="D550" s="25"/>
      <c r="E550" s="25"/>
      <c r="F550" s="25"/>
      <c r="G550" s="25"/>
      <c r="H550" s="25"/>
      <c r="I550" s="25"/>
      <c r="J550" s="25"/>
      <c r="K550" s="25"/>
      <c r="L550" s="25"/>
      <c r="M550" s="25"/>
      <c r="N550" s="25"/>
      <c r="O550" s="25"/>
      <c r="P550" s="25"/>
      <c r="Q550" s="25"/>
      <c r="R550" s="25"/>
      <c r="S550" s="25"/>
      <c r="T550" s="25"/>
      <c r="U550" s="25"/>
      <c r="V550" s="25"/>
      <c r="W550" s="25"/>
      <c r="X550" s="25"/>
      <c r="Y550" s="25"/>
      <c r="Z550" s="25"/>
      <c r="AA550" s="25"/>
      <c r="AB550" s="25"/>
      <c r="AC550" s="25"/>
      <c r="AD550" s="25"/>
      <c r="AE550" s="25"/>
      <c r="AF550" s="25"/>
      <c r="AG550" s="25"/>
      <c r="AH550" s="25"/>
      <c r="AI550" s="25"/>
      <c r="AJ550" s="25"/>
      <c r="AK550" s="25"/>
      <c r="AL550" s="25"/>
      <c r="AM550" s="25"/>
      <c r="AN550" s="25"/>
      <c r="AO550" s="25"/>
      <c r="AP550" s="25"/>
      <c r="AQ550" s="25"/>
      <c r="AR550" s="25"/>
      <c r="AS550" s="25"/>
      <c r="AT550" s="25"/>
    </row>
    <row r="551" spans="1:46" s="2" customFormat="1" ht="12.75">
      <c r="A551" s="18"/>
      <c r="B551" s="25"/>
      <c r="C551" s="25"/>
      <c r="D551" s="25"/>
      <c r="E551" s="25"/>
      <c r="F551" s="25"/>
      <c r="G551" s="25"/>
      <c r="H551" s="25"/>
      <c r="I551" s="25"/>
      <c r="J551" s="25"/>
      <c r="K551" s="25"/>
      <c r="L551" s="25"/>
      <c r="M551" s="25"/>
      <c r="N551" s="25"/>
      <c r="O551" s="25"/>
      <c r="P551" s="25"/>
      <c r="Q551" s="25"/>
      <c r="R551" s="25"/>
      <c r="S551" s="25"/>
      <c r="T551" s="25"/>
      <c r="U551" s="25"/>
      <c r="V551" s="25"/>
      <c r="W551" s="25"/>
      <c r="X551" s="25"/>
      <c r="Y551" s="25"/>
      <c r="Z551" s="25"/>
      <c r="AA551" s="25"/>
      <c r="AB551" s="25"/>
      <c r="AC551" s="25"/>
      <c r="AD551" s="25"/>
      <c r="AE551" s="25"/>
      <c r="AF551" s="25"/>
      <c r="AG551" s="25"/>
      <c r="AH551" s="25"/>
      <c r="AI551" s="25"/>
      <c r="AJ551" s="25"/>
      <c r="AK551" s="25"/>
      <c r="AL551" s="25"/>
      <c r="AM551" s="25"/>
      <c r="AN551" s="25"/>
      <c r="AO551" s="25"/>
      <c r="AP551" s="25"/>
      <c r="AQ551" s="25"/>
      <c r="AR551" s="25"/>
      <c r="AS551" s="25"/>
      <c r="AT551" s="25"/>
    </row>
    <row r="552" spans="1:46" s="2" customFormat="1" ht="12.75">
      <c r="A552" s="18"/>
      <c r="B552" s="25"/>
      <c r="C552" s="25"/>
      <c r="D552" s="25"/>
      <c r="E552" s="25"/>
      <c r="F552" s="25"/>
      <c r="G552" s="25"/>
      <c r="H552" s="25"/>
      <c r="I552" s="25"/>
      <c r="J552" s="25"/>
      <c r="K552" s="25"/>
      <c r="L552" s="25"/>
      <c r="M552" s="25"/>
      <c r="N552" s="25"/>
      <c r="O552" s="25"/>
      <c r="P552" s="25"/>
      <c r="Q552" s="25"/>
      <c r="R552" s="25"/>
      <c r="S552" s="25"/>
      <c r="T552" s="25"/>
      <c r="U552" s="25"/>
      <c r="V552" s="25"/>
      <c r="W552" s="25"/>
      <c r="X552" s="25"/>
      <c r="Y552" s="25"/>
      <c r="Z552" s="25"/>
      <c r="AA552" s="25"/>
      <c r="AB552" s="25"/>
      <c r="AC552" s="25"/>
      <c r="AD552" s="25"/>
      <c r="AE552" s="25"/>
      <c r="AF552" s="25"/>
      <c r="AG552" s="25"/>
      <c r="AH552" s="25"/>
      <c r="AI552" s="25"/>
      <c r="AJ552" s="25"/>
      <c r="AK552" s="25"/>
      <c r="AL552" s="25"/>
      <c r="AM552" s="25"/>
      <c r="AN552" s="25"/>
      <c r="AO552" s="25"/>
      <c r="AP552" s="25"/>
      <c r="AQ552" s="25"/>
      <c r="AR552" s="25"/>
      <c r="AS552" s="25"/>
      <c r="AT552" s="25"/>
    </row>
    <row r="553" spans="1:46" s="2" customFormat="1" ht="12.75">
      <c r="A553" s="18"/>
      <c r="B553" s="25"/>
      <c r="C553" s="25"/>
      <c r="D553" s="25"/>
      <c r="E553" s="25"/>
      <c r="F553" s="25"/>
      <c r="G553" s="25"/>
      <c r="H553" s="25"/>
      <c r="I553" s="25"/>
      <c r="J553" s="25"/>
      <c r="K553" s="25"/>
      <c r="L553" s="25"/>
      <c r="M553" s="25"/>
      <c r="N553" s="25"/>
      <c r="O553" s="25"/>
      <c r="P553" s="25"/>
      <c r="Q553" s="25"/>
      <c r="R553" s="25"/>
      <c r="S553" s="25"/>
      <c r="T553" s="25"/>
      <c r="U553" s="25"/>
      <c r="V553" s="25"/>
      <c r="W553" s="25"/>
      <c r="X553" s="25"/>
      <c r="Y553" s="25"/>
      <c r="Z553" s="25"/>
      <c r="AA553" s="25"/>
      <c r="AB553" s="25"/>
      <c r="AC553" s="25"/>
      <c r="AD553" s="25"/>
      <c r="AE553" s="25"/>
      <c r="AF553" s="25"/>
      <c r="AG553" s="25"/>
      <c r="AH553" s="25"/>
      <c r="AI553" s="25"/>
      <c r="AJ553" s="25"/>
      <c r="AK553" s="25"/>
      <c r="AL553" s="25"/>
      <c r="AM553" s="25"/>
      <c r="AN553" s="25"/>
      <c r="AO553" s="25"/>
      <c r="AP553" s="25"/>
      <c r="AQ553" s="25"/>
      <c r="AR553" s="25"/>
      <c r="AS553" s="25"/>
      <c r="AT553" s="25"/>
    </row>
    <row r="554" spans="1:46" s="2" customFormat="1" ht="12.75">
      <c r="A554" s="18"/>
      <c r="B554" s="25"/>
      <c r="C554" s="25"/>
      <c r="D554" s="25"/>
      <c r="E554" s="25"/>
      <c r="F554" s="25"/>
      <c r="G554" s="25"/>
      <c r="H554" s="25"/>
      <c r="I554" s="25"/>
      <c r="J554" s="25"/>
      <c r="K554" s="25"/>
      <c r="L554" s="25"/>
      <c r="M554" s="25"/>
      <c r="N554" s="25"/>
      <c r="O554" s="25"/>
      <c r="P554" s="25"/>
      <c r="Q554" s="25"/>
      <c r="R554" s="25"/>
      <c r="S554" s="25"/>
      <c r="T554" s="25"/>
      <c r="U554" s="25"/>
      <c r="V554" s="25"/>
      <c r="W554" s="25"/>
      <c r="X554" s="25"/>
      <c r="Y554" s="25"/>
      <c r="Z554" s="25"/>
      <c r="AA554" s="25"/>
      <c r="AB554" s="25"/>
      <c r="AC554" s="25"/>
      <c r="AD554" s="25"/>
      <c r="AE554" s="25"/>
      <c r="AF554" s="25"/>
      <c r="AG554" s="25"/>
      <c r="AH554" s="25"/>
      <c r="AI554" s="25"/>
      <c r="AJ554" s="25"/>
      <c r="AK554" s="25"/>
      <c r="AL554" s="25"/>
      <c r="AM554" s="25"/>
      <c r="AN554" s="25"/>
      <c r="AO554" s="25"/>
      <c r="AP554" s="25"/>
      <c r="AQ554" s="25"/>
      <c r="AR554" s="25"/>
      <c r="AS554" s="25"/>
      <c r="AT554" s="25"/>
    </row>
    <row r="555" spans="1:46" s="2" customFormat="1" ht="12.75">
      <c r="A555" s="18"/>
      <c r="B555" s="25"/>
      <c r="C555" s="25"/>
      <c r="D555" s="25"/>
      <c r="E555" s="25"/>
      <c r="F555" s="25"/>
      <c r="G555" s="25"/>
      <c r="H555" s="25"/>
      <c r="I555" s="25"/>
      <c r="J555" s="25"/>
      <c r="K555" s="25"/>
      <c r="L555" s="25"/>
      <c r="M555" s="25"/>
      <c r="N555" s="25"/>
      <c r="O555" s="25"/>
      <c r="P555" s="25"/>
      <c r="Q555" s="25"/>
      <c r="R555" s="25"/>
      <c r="S555" s="25"/>
      <c r="T555" s="25"/>
      <c r="U555" s="25"/>
      <c r="V555" s="25"/>
      <c r="W555" s="25"/>
      <c r="X555" s="25"/>
      <c r="Y555" s="25"/>
      <c r="Z555" s="25"/>
      <c r="AA555" s="25"/>
      <c r="AB555" s="25"/>
      <c r="AC555" s="25"/>
      <c r="AD555" s="25"/>
      <c r="AE555" s="25"/>
      <c r="AF555" s="25"/>
      <c r="AG555" s="25"/>
      <c r="AH555" s="25"/>
      <c r="AI555" s="25"/>
      <c r="AJ555" s="25"/>
      <c r="AK555" s="25"/>
      <c r="AL555" s="25"/>
      <c r="AM555" s="25"/>
      <c r="AN555" s="25"/>
      <c r="AO555" s="25"/>
      <c r="AP555" s="25"/>
      <c r="AQ555" s="25"/>
      <c r="AR555" s="25"/>
      <c r="AS555" s="25"/>
      <c r="AT555" s="25"/>
    </row>
    <row r="556" spans="1:46" s="2" customFormat="1" ht="12.75">
      <c r="A556" s="18"/>
      <c r="B556" s="25"/>
      <c r="C556" s="25"/>
      <c r="D556" s="25"/>
      <c r="E556" s="25"/>
      <c r="F556" s="25"/>
      <c r="G556" s="25"/>
      <c r="H556" s="25"/>
      <c r="I556" s="25"/>
      <c r="J556" s="25"/>
      <c r="K556" s="25"/>
      <c r="L556" s="25"/>
      <c r="M556" s="25"/>
      <c r="N556" s="25"/>
      <c r="O556" s="25"/>
      <c r="P556" s="25"/>
      <c r="Q556" s="25"/>
      <c r="R556" s="25"/>
      <c r="S556" s="25"/>
      <c r="T556" s="25"/>
      <c r="U556" s="25"/>
      <c r="V556" s="25"/>
      <c r="W556" s="25"/>
      <c r="X556" s="25"/>
      <c r="Y556" s="25"/>
      <c r="Z556" s="25"/>
      <c r="AA556" s="25"/>
      <c r="AB556" s="25"/>
      <c r="AC556" s="25"/>
      <c r="AD556" s="25"/>
      <c r="AE556" s="25"/>
      <c r="AF556" s="25"/>
      <c r="AG556" s="25"/>
      <c r="AH556" s="25"/>
      <c r="AI556" s="25"/>
      <c r="AJ556" s="25"/>
      <c r="AK556" s="25"/>
      <c r="AL556" s="25"/>
      <c r="AM556" s="25"/>
      <c r="AN556" s="25"/>
      <c r="AO556" s="25"/>
      <c r="AP556" s="25"/>
      <c r="AQ556" s="25"/>
      <c r="AR556" s="25"/>
      <c r="AS556" s="25"/>
      <c r="AT556" s="25"/>
    </row>
    <row r="557" spans="1:46" s="2" customFormat="1" ht="12.75">
      <c r="A557" s="18"/>
      <c r="B557" s="25"/>
      <c r="C557" s="25"/>
      <c r="D557" s="25"/>
      <c r="E557" s="25"/>
      <c r="F557" s="25"/>
      <c r="G557" s="25"/>
      <c r="H557" s="25"/>
      <c r="I557" s="25"/>
      <c r="J557" s="25"/>
      <c r="K557" s="25"/>
      <c r="L557" s="25"/>
      <c r="M557" s="25"/>
      <c r="N557" s="25"/>
      <c r="O557" s="25"/>
      <c r="P557" s="25"/>
      <c r="Q557" s="25"/>
      <c r="R557" s="25"/>
      <c r="S557" s="25"/>
      <c r="T557" s="25"/>
      <c r="U557" s="25"/>
      <c r="V557" s="25"/>
      <c r="W557" s="25"/>
      <c r="X557" s="25"/>
      <c r="Y557" s="25"/>
      <c r="Z557" s="25"/>
      <c r="AA557" s="25"/>
      <c r="AB557" s="25"/>
      <c r="AC557" s="25"/>
      <c r="AD557" s="25"/>
      <c r="AE557" s="25"/>
      <c r="AF557" s="25"/>
      <c r="AG557" s="25"/>
      <c r="AH557" s="25"/>
      <c r="AI557" s="25"/>
      <c r="AJ557" s="25"/>
      <c r="AK557" s="25"/>
      <c r="AL557" s="25"/>
      <c r="AM557" s="25"/>
      <c r="AN557" s="25"/>
      <c r="AO557" s="25"/>
      <c r="AP557" s="25"/>
      <c r="AQ557" s="25"/>
      <c r="AR557" s="25"/>
      <c r="AS557" s="25"/>
      <c r="AT557" s="25"/>
    </row>
    <row r="558" spans="1:46" s="2" customFormat="1" ht="12.75">
      <c r="A558" s="18"/>
      <c r="B558" s="25"/>
      <c r="C558" s="25"/>
      <c r="D558" s="25"/>
      <c r="E558" s="25"/>
      <c r="F558" s="25"/>
      <c r="G558" s="25"/>
      <c r="H558" s="25"/>
      <c r="I558" s="25"/>
      <c r="J558" s="25"/>
      <c r="K558" s="25"/>
      <c r="L558" s="25"/>
      <c r="M558" s="25"/>
      <c r="N558" s="25"/>
      <c r="O558" s="25"/>
      <c r="P558" s="25"/>
      <c r="Q558" s="25"/>
      <c r="R558" s="25"/>
      <c r="S558" s="25"/>
      <c r="T558" s="25"/>
      <c r="U558" s="25"/>
      <c r="V558" s="25"/>
      <c r="W558" s="25"/>
      <c r="X558" s="25"/>
      <c r="Y558" s="25"/>
      <c r="Z558" s="25"/>
      <c r="AA558" s="25"/>
      <c r="AB558" s="25"/>
      <c r="AC558" s="25"/>
      <c r="AD558" s="25"/>
      <c r="AE558" s="25"/>
      <c r="AF558" s="25"/>
      <c r="AG558" s="25"/>
      <c r="AH558" s="25"/>
      <c r="AI558" s="25"/>
      <c r="AJ558" s="25"/>
      <c r="AK558" s="25"/>
      <c r="AL558" s="25"/>
      <c r="AM558" s="25"/>
      <c r="AN558" s="25"/>
      <c r="AO558" s="25"/>
      <c r="AP558" s="25"/>
      <c r="AQ558" s="25"/>
      <c r="AR558" s="25"/>
      <c r="AS558" s="25"/>
      <c r="AT558" s="25"/>
    </row>
    <row r="559" spans="1:46" s="2" customFormat="1" ht="12.75">
      <c r="A559" s="18"/>
      <c r="B559" s="25"/>
      <c r="C559" s="25"/>
      <c r="D559" s="25"/>
      <c r="E559" s="25"/>
      <c r="F559" s="25"/>
      <c r="G559" s="25"/>
      <c r="H559" s="25"/>
      <c r="I559" s="25"/>
      <c r="J559" s="25"/>
      <c r="K559" s="25"/>
      <c r="L559" s="25"/>
      <c r="M559" s="25"/>
      <c r="N559" s="25"/>
      <c r="O559" s="25"/>
      <c r="P559" s="25"/>
      <c r="Q559" s="25"/>
      <c r="R559" s="25"/>
      <c r="S559" s="25"/>
      <c r="T559" s="25"/>
      <c r="U559" s="25"/>
      <c r="V559" s="25"/>
      <c r="W559" s="25"/>
      <c r="X559" s="25"/>
      <c r="Y559" s="25"/>
      <c r="Z559" s="25"/>
      <c r="AA559" s="25"/>
      <c r="AB559" s="25"/>
      <c r="AC559" s="25"/>
      <c r="AD559" s="25"/>
      <c r="AE559" s="25"/>
      <c r="AF559" s="25"/>
      <c r="AG559" s="25"/>
      <c r="AH559" s="25"/>
      <c r="AI559" s="25"/>
      <c r="AJ559" s="25"/>
      <c r="AK559" s="25"/>
      <c r="AL559" s="25"/>
      <c r="AM559" s="25"/>
      <c r="AN559" s="25"/>
      <c r="AO559" s="25"/>
      <c r="AP559" s="25"/>
      <c r="AQ559" s="25"/>
      <c r="AR559" s="25"/>
      <c r="AS559" s="25"/>
      <c r="AT559" s="25"/>
    </row>
    <row r="560" spans="1:46" s="2" customFormat="1" ht="12.75">
      <c r="A560" s="18"/>
      <c r="B560" s="25"/>
      <c r="C560" s="25"/>
      <c r="D560" s="25"/>
      <c r="E560" s="25"/>
      <c r="F560" s="25"/>
      <c r="G560" s="25"/>
      <c r="H560" s="25"/>
      <c r="I560" s="25"/>
      <c r="J560" s="25"/>
      <c r="K560" s="25"/>
      <c r="L560" s="25"/>
      <c r="M560" s="25"/>
      <c r="N560" s="25"/>
      <c r="O560" s="25"/>
      <c r="P560" s="25"/>
      <c r="Q560" s="25"/>
      <c r="R560" s="25"/>
      <c r="S560" s="25"/>
      <c r="T560" s="25"/>
      <c r="U560" s="25"/>
      <c r="V560" s="25"/>
      <c r="W560" s="25"/>
      <c r="X560" s="25"/>
      <c r="Y560" s="25"/>
      <c r="Z560" s="25"/>
      <c r="AA560" s="25"/>
      <c r="AB560" s="25"/>
      <c r="AC560" s="25"/>
      <c r="AD560" s="25"/>
      <c r="AE560" s="25"/>
      <c r="AF560" s="25"/>
      <c r="AG560" s="25"/>
      <c r="AH560" s="25"/>
      <c r="AI560" s="25"/>
      <c r="AJ560" s="25"/>
      <c r="AK560" s="25"/>
      <c r="AL560" s="25"/>
      <c r="AM560" s="25"/>
      <c r="AN560" s="25"/>
      <c r="AO560" s="25"/>
      <c r="AP560" s="25"/>
      <c r="AQ560" s="25"/>
      <c r="AR560" s="25"/>
      <c r="AS560" s="25"/>
      <c r="AT560" s="25"/>
    </row>
    <row r="561" spans="1:46" s="2" customFormat="1" ht="12.75">
      <c r="A561" s="18"/>
      <c r="B561" s="25"/>
      <c r="C561" s="25"/>
      <c r="D561" s="25"/>
      <c r="E561" s="25"/>
      <c r="F561" s="25"/>
      <c r="G561" s="25"/>
      <c r="H561" s="25"/>
      <c r="I561" s="25"/>
      <c r="J561" s="25"/>
      <c r="K561" s="25"/>
      <c r="L561" s="25"/>
      <c r="M561" s="25"/>
      <c r="N561" s="25"/>
      <c r="O561" s="25"/>
      <c r="P561" s="25"/>
      <c r="Q561" s="25"/>
      <c r="R561" s="25"/>
      <c r="S561" s="25"/>
      <c r="T561" s="25"/>
      <c r="U561" s="25"/>
      <c r="V561" s="25"/>
      <c r="W561" s="25"/>
      <c r="X561" s="25"/>
      <c r="Y561" s="25"/>
      <c r="Z561" s="25"/>
      <c r="AA561" s="25"/>
      <c r="AB561" s="25"/>
      <c r="AC561" s="25"/>
      <c r="AD561" s="25"/>
      <c r="AE561" s="25"/>
      <c r="AF561" s="25"/>
      <c r="AG561" s="25"/>
      <c r="AH561" s="25"/>
      <c r="AI561" s="25"/>
      <c r="AJ561" s="25"/>
      <c r="AK561" s="25"/>
      <c r="AL561" s="25"/>
      <c r="AM561" s="25"/>
      <c r="AN561" s="25"/>
      <c r="AO561" s="25"/>
      <c r="AP561" s="25"/>
      <c r="AQ561" s="25"/>
      <c r="AR561" s="25"/>
      <c r="AS561" s="25"/>
      <c r="AT561" s="25"/>
    </row>
    <row r="562" spans="1:46" s="2" customFormat="1" ht="12.75">
      <c r="A562" s="18"/>
      <c r="B562" s="25"/>
      <c r="C562" s="25"/>
      <c r="D562" s="25"/>
      <c r="E562" s="25"/>
      <c r="F562" s="25"/>
      <c r="G562" s="25"/>
      <c r="H562" s="25"/>
      <c r="I562" s="25"/>
      <c r="J562" s="25"/>
      <c r="K562" s="25"/>
      <c r="L562" s="25"/>
      <c r="M562" s="25"/>
      <c r="N562" s="25"/>
      <c r="O562" s="25"/>
      <c r="P562" s="25"/>
      <c r="Q562" s="25"/>
      <c r="R562" s="25"/>
      <c r="S562" s="25"/>
      <c r="T562" s="25"/>
      <c r="U562" s="25"/>
      <c r="V562" s="25"/>
      <c r="W562" s="25"/>
      <c r="X562" s="25"/>
      <c r="Y562" s="25"/>
      <c r="Z562" s="25"/>
      <c r="AA562" s="25"/>
      <c r="AB562" s="25"/>
      <c r="AC562" s="25"/>
      <c r="AD562" s="25"/>
      <c r="AE562" s="25"/>
      <c r="AF562" s="25"/>
      <c r="AG562" s="25"/>
      <c r="AH562" s="25"/>
      <c r="AI562" s="25"/>
      <c r="AJ562" s="25"/>
      <c r="AK562" s="25"/>
      <c r="AL562" s="25"/>
      <c r="AM562" s="25"/>
      <c r="AN562" s="25"/>
      <c r="AO562" s="25"/>
      <c r="AP562" s="25"/>
      <c r="AQ562" s="25"/>
      <c r="AR562" s="25"/>
      <c r="AS562" s="25"/>
      <c r="AT562" s="25"/>
    </row>
    <row r="563" spans="1:46" s="2" customFormat="1" ht="12.75">
      <c r="A563" s="18"/>
      <c r="B563" s="25"/>
      <c r="C563" s="25"/>
      <c r="D563" s="25"/>
      <c r="E563" s="25"/>
      <c r="F563" s="25"/>
      <c r="G563" s="25"/>
      <c r="H563" s="25"/>
      <c r="I563" s="25"/>
      <c r="J563" s="25"/>
      <c r="K563" s="25"/>
      <c r="L563" s="25"/>
      <c r="M563" s="25"/>
      <c r="N563" s="25"/>
      <c r="O563" s="25"/>
      <c r="P563" s="25"/>
      <c r="Q563" s="25"/>
      <c r="R563" s="25"/>
      <c r="S563" s="25"/>
      <c r="T563" s="25"/>
      <c r="U563" s="25"/>
      <c r="V563" s="25"/>
      <c r="W563" s="25"/>
      <c r="X563" s="25"/>
      <c r="Y563" s="25"/>
      <c r="Z563" s="25"/>
      <c r="AA563" s="25"/>
      <c r="AB563" s="25"/>
      <c r="AC563" s="25"/>
      <c r="AD563" s="25"/>
      <c r="AE563" s="25"/>
      <c r="AF563" s="25"/>
      <c r="AG563" s="25"/>
      <c r="AH563" s="25"/>
      <c r="AI563" s="25"/>
      <c r="AJ563" s="25"/>
      <c r="AK563" s="25"/>
      <c r="AL563" s="25"/>
      <c r="AM563" s="25"/>
      <c r="AN563" s="25"/>
      <c r="AO563" s="25"/>
      <c r="AP563" s="25"/>
      <c r="AQ563" s="25"/>
      <c r="AR563" s="25"/>
      <c r="AS563" s="25"/>
      <c r="AT563" s="25"/>
    </row>
    <row r="564" spans="1:46" s="2" customFormat="1" ht="12.75">
      <c r="A564" s="18"/>
      <c r="B564" s="25"/>
      <c r="C564" s="25"/>
      <c r="D564" s="25"/>
      <c r="E564" s="25"/>
      <c r="F564" s="25"/>
      <c r="G564" s="25"/>
      <c r="H564" s="25"/>
      <c r="I564" s="25"/>
      <c r="J564" s="25"/>
      <c r="K564" s="25"/>
      <c r="L564" s="25"/>
      <c r="M564" s="25"/>
      <c r="N564" s="25"/>
      <c r="O564" s="25"/>
      <c r="P564" s="25"/>
      <c r="Q564" s="25"/>
      <c r="R564" s="25"/>
      <c r="S564" s="25"/>
      <c r="T564" s="25"/>
      <c r="U564" s="25"/>
      <c r="V564" s="25"/>
      <c r="W564" s="25"/>
      <c r="X564" s="25"/>
      <c r="Y564" s="25"/>
      <c r="Z564" s="25"/>
      <c r="AA564" s="25"/>
      <c r="AB564" s="25"/>
      <c r="AC564" s="25"/>
      <c r="AD564" s="25"/>
      <c r="AE564" s="25"/>
      <c r="AF564" s="25"/>
      <c r="AG564" s="25"/>
      <c r="AH564" s="25"/>
      <c r="AI564" s="25"/>
      <c r="AJ564" s="25"/>
      <c r="AK564" s="25"/>
      <c r="AL564" s="25"/>
      <c r="AM564" s="25"/>
      <c r="AN564" s="25"/>
      <c r="AO564" s="25"/>
      <c r="AP564" s="25"/>
      <c r="AQ564" s="25"/>
      <c r="AR564" s="25"/>
      <c r="AS564" s="25"/>
      <c r="AT564" s="25"/>
    </row>
    <row r="565" spans="1:46" s="2" customFormat="1" ht="12.75">
      <c r="A565" s="18"/>
      <c r="B565" s="25"/>
      <c r="C565" s="25"/>
      <c r="D565" s="25"/>
      <c r="E565" s="25"/>
      <c r="F565" s="25"/>
      <c r="G565" s="25"/>
      <c r="H565" s="25"/>
      <c r="I565" s="25"/>
      <c r="J565" s="25"/>
      <c r="K565" s="25"/>
      <c r="L565" s="25"/>
      <c r="M565" s="25"/>
      <c r="N565" s="25"/>
      <c r="O565" s="25"/>
      <c r="P565" s="25"/>
      <c r="Q565" s="25"/>
      <c r="R565" s="25"/>
      <c r="S565" s="25"/>
      <c r="T565" s="25"/>
      <c r="U565" s="25"/>
      <c r="V565" s="25"/>
      <c r="W565" s="25"/>
      <c r="X565" s="25"/>
      <c r="Y565" s="25"/>
      <c r="Z565" s="25"/>
      <c r="AA565" s="25"/>
      <c r="AB565" s="25"/>
      <c r="AC565" s="25"/>
      <c r="AD565" s="25"/>
      <c r="AE565" s="25"/>
      <c r="AF565" s="25"/>
      <c r="AG565" s="25"/>
      <c r="AH565" s="25"/>
      <c r="AI565" s="25"/>
      <c r="AJ565" s="25"/>
      <c r="AK565" s="25"/>
      <c r="AL565" s="25"/>
      <c r="AM565" s="25"/>
      <c r="AN565" s="25"/>
      <c r="AO565" s="25"/>
      <c r="AP565" s="25"/>
      <c r="AQ565" s="25"/>
      <c r="AR565" s="25"/>
      <c r="AS565" s="25"/>
      <c r="AT565" s="25"/>
    </row>
    <row r="566" spans="1:46" s="2" customFormat="1" ht="12.75">
      <c r="A566" s="18"/>
      <c r="B566" s="25"/>
      <c r="C566" s="25"/>
      <c r="D566" s="25"/>
      <c r="E566" s="25"/>
      <c r="F566" s="25"/>
      <c r="G566" s="25"/>
      <c r="H566" s="25"/>
      <c r="I566" s="25"/>
      <c r="J566" s="25"/>
      <c r="K566" s="25"/>
      <c r="L566" s="25"/>
      <c r="M566" s="25"/>
      <c r="N566" s="25"/>
      <c r="O566" s="25"/>
      <c r="P566" s="25"/>
      <c r="Q566" s="25"/>
      <c r="R566" s="25"/>
      <c r="S566" s="25"/>
      <c r="T566" s="25"/>
      <c r="U566" s="25"/>
      <c r="V566" s="25"/>
      <c r="W566" s="25"/>
      <c r="X566" s="25"/>
      <c r="Y566" s="25"/>
      <c r="Z566" s="25"/>
      <c r="AA566" s="25"/>
      <c r="AB566" s="25"/>
      <c r="AC566" s="25"/>
      <c r="AD566" s="25"/>
      <c r="AE566" s="25"/>
      <c r="AF566" s="25"/>
      <c r="AG566" s="25"/>
      <c r="AH566" s="25"/>
      <c r="AI566" s="25"/>
      <c r="AJ566" s="25"/>
      <c r="AK566" s="25"/>
      <c r="AL566" s="25"/>
      <c r="AM566" s="25"/>
      <c r="AN566" s="25"/>
      <c r="AO566" s="25"/>
      <c r="AP566" s="25"/>
      <c r="AQ566" s="25"/>
      <c r="AR566" s="25"/>
      <c r="AS566" s="25"/>
      <c r="AT566" s="25"/>
    </row>
    <row r="567" spans="1:46" s="2" customFormat="1" ht="12.75">
      <c r="A567" s="18"/>
      <c r="B567" s="25"/>
      <c r="C567" s="25"/>
      <c r="D567" s="25"/>
      <c r="E567" s="25"/>
      <c r="F567" s="25"/>
      <c r="G567" s="25"/>
      <c r="H567" s="25"/>
      <c r="I567" s="25"/>
      <c r="J567" s="25"/>
      <c r="K567" s="25"/>
      <c r="L567" s="25"/>
      <c r="M567" s="25"/>
      <c r="N567" s="25"/>
      <c r="O567" s="25"/>
      <c r="P567" s="25"/>
      <c r="Q567" s="25"/>
      <c r="R567" s="25"/>
      <c r="S567" s="25"/>
      <c r="T567" s="25"/>
      <c r="U567" s="25"/>
      <c r="V567" s="25"/>
      <c r="W567" s="25"/>
      <c r="X567" s="25"/>
      <c r="Y567" s="25"/>
      <c r="Z567" s="25"/>
      <c r="AA567" s="25"/>
      <c r="AB567" s="25"/>
      <c r="AC567" s="25"/>
      <c r="AD567" s="25"/>
      <c r="AE567" s="25"/>
      <c r="AF567" s="25"/>
      <c r="AG567" s="25"/>
      <c r="AH567" s="25"/>
      <c r="AI567" s="25"/>
      <c r="AJ567" s="25"/>
      <c r="AK567" s="25"/>
      <c r="AL567" s="25"/>
      <c r="AM567" s="25"/>
      <c r="AN567" s="25"/>
      <c r="AO567" s="25"/>
      <c r="AP567" s="25"/>
      <c r="AQ567" s="25"/>
      <c r="AR567" s="25"/>
      <c r="AS567" s="25"/>
      <c r="AT567" s="25"/>
    </row>
    <row r="568" spans="1:46" s="2" customFormat="1" ht="12.75">
      <c r="A568" s="18"/>
      <c r="B568" s="25"/>
      <c r="C568" s="25"/>
      <c r="D568" s="25"/>
      <c r="E568" s="25"/>
      <c r="F568" s="25"/>
      <c r="G568" s="25"/>
      <c r="H568" s="25"/>
      <c r="I568" s="25"/>
      <c r="J568" s="25"/>
      <c r="K568" s="25"/>
      <c r="L568" s="25"/>
      <c r="M568" s="25"/>
      <c r="N568" s="25"/>
      <c r="O568" s="25"/>
      <c r="P568" s="25"/>
      <c r="Q568" s="25"/>
      <c r="R568" s="25"/>
      <c r="S568" s="25"/>
      <c r="T568" s="25"/>
      <c r="U568" s="25"/>
      <c r="V568" s="25"/>
      <c r="W568" s="25"/>
      <c r="X568" s="25"/>
      <c r="Y568" s="25"/>
      <c r="Z568" s="25"/>
      <c r="AA568" s="25"/>
      <c r="AB568" s="25"/>
      <c r="AC568" s="25"/>
      <c r="AD568" s="25"/>
      <c r="AE568" s="25"/>
      <c r="AF568" s="25"/>
      <c r="AG568" s="25"/>
      <c r="AH568" s="25"/>
      <c r="AI568" s="25"/>
      <c r="AJ568" s="25"/>
      <c r="AK568" s="25"/>
      <c r="AL568" s="25"/>
      <c r="AM568" s="25"/>
      <c r="AN568" s="25"/>
      <c r="AO568" s="25"/>
      <c r="AP568" s="25"/>
      <c r="AQ568" s="25"/>
      <c r="AR568" s="25"/>
      <c r="AS568" s="25"/>
      <c r="AT568" s="25"/>
    </row>
    <row r="569" spans="1:46" s="2" customFormat="1" ht="12.75">
      <c r="A569" s="18"/>
      <c r="B569" s="25"/>
      <c r="C569" s="25"/>
      <c r="D569" s="25"/>
      <c r="E569" s="25"/>
      <c r="F569" s="25"/>
      <c r="G569" s="25"/>
      <c r="H569" s="25"/>
      <c r="I569" s="25"/>
      <c r="J569" s="25"/>
      <c r="K569" s="25"/>
      <c r="L569" s="25"/>
      <c r="M569" s="25"/>
      <c r="N569" s="25"/>
      <c r="O569" s="25"/>
      <c r="P569" s="25"/>
      <c r="Q569" s="25"/>
      <c r="R569" s="25"/>
      <c r="S569" s="25"/>
      <c r="T569" s="25"/>
      <c r="U569" s="25"/>
      <c r="V569" s="25"/>
      <c r="W569" s="25"/>
      <c r="X569" s="25"/>
      <c r="Y569" s="25"/>
      <c r="Z569" s="25"/>
      <c r="AA569" s="25"/>
      <c r="AB569" s="25"/>
      <c r="AC569" s="25"/>
      <c r="AD569" s="25"/>
      <c r="AE569" s="25"/>
      <c r="AF569" s="25"/>
      <c r="AG569" s="25"/>
      <c r="AH569" s="25"/>
      <c r="AI569" s="25"/>
      <c r="AJ569" s="25"/>
      <c r="AK569" s="25"/>
      <c r="AL569" s="25"/>
      <c r="AM569" s="25"/>
      <c r="AN569" s="25"/>
      <c r="AO569" s="25"/>
      <c r="AP569" s="25"/>
      <c r="AQ569" s="25"/>
      <c r="AR569" s="25"/>
      <c r="AS569" s="25"/>
      <c r="AT569" s="25"/>
    </row>
    <row r="570" spans="1:46" s="2" customFormat="1" ht="12.75">
      <c r="A570" s="18"/>
      <c r="B570" s="25"/>
      <c r="C570" s="25"/>
      <c r="D570" s="25"/>
      <c r="E570" s="25"/>
      <c r="F570" s="25"/>
      <c r="G570" s="25"/>
      <c r="H570" s="25"/>
      <c r="I570" s="25"/>
      <c r="J570" s="25"/>
      <c r="K570" s="25"/>
      <c r="L570" s="25"/>
      <c r="M570" s="25"/>
      <c r="N570" s="25"/>
      <c r="O570" s="25"/>
      <c r="P570" s="25"/>
      <c r="Q570" s="25"/>
      <c r="R570" s="25"/>
      <c r="S570" s="25"/>
      <c r="T570" s="25"/>
      <c r="U570" s="25"/>
      <c r="V570" s="25"/>
      <c r="W570" s="25"/>
      <c r="X570" s="25"/>
      <c r="Y570" s="25"/>
      <c r="Z570" s="25"/>
      <c r="AA570" s="25"/>
      <c r="AB570" s="25"/>
      <c r="AC570" s="25"/>
      <c r="AD570" s="25"/>
      <c r="AE570" s="25"/>
      <c r="AF570" s="25"/>
      <c r="AG570" s="25"/>
      <c r="AH570" s="25"/>
      <c r="AI570" s="25"/>
      <c r="AJ570" s="25"/>
      <c r="AK570" s="25"/>
      <c r="AL570" s="25"/>
      <c r="AM570" s="25"/>
      <c r="AN570" s="25"/>
      <c r="AO570" s="25"/>
      <c r="AP570" s="25"/>
      <c r="AQ570" s="25"/>
      <c r="AR570" s="25"/>
      <c r="AS570" s="25"/>
      <c r="AT570" s="25"/>
    </row>
    <row r="571" spans="1:46" s="2" customFormat="1" ht="12.75">
      <c r="A571" s="18"/>
      <c r="B571" s="25"/>
      <c r="C571" s="25"/>
      <c r="D571" s="25"/>
      <c r="E571" s="25"/>
      <c r="F571" s="25"/>
      <c r="G571" s="25"/>
      <c r="H571" s="25"/>
      <c r="I571" s="25"/>
      <c r="J571" s="25"/>
      <c r="K571" s="25"/>
      <c r="L571" s="25"/>
      <c r="M571" s="25"/>
      <c r="N571" s="25"/>
      <c r="O571" s="25"/>
      <c r="P571" s="25"/>
      <c r="Q571" s="25"/>
      <c r="R571" s="25"/>
      <c r="S571" s="25"/>
      <c r="T571" s="25"/>
      <c r="U571" s="25"/>
      <c r="V571" s="25"/>
      <c r="W571" s="25"/>
      <c r="X571" s="25"/>
      <c r="Y571" s="25"/>
      <c r="Z571" s="25"/>
      <c r="AA571" s="25"/>
      <c r="AB571" s="25"/>
      <c r="AC571" s="25"/>
      <c r="AD571" s="25"/>
      <c r="AE571" s="25"/>
      <c r="AF571" s="25"/>
      <c r="AG571" s="25"/>
      <c r="AH571" s="25"/>
      <c r="AI571" s="25"/>
      <c r="AJ571" s="25"/>
      <c r="AK571" s="25"/>
      <c r="AL571" s="25"/>
      <c r="AM571" s="25"/>
      <c r="AN571" s="25"/>
      <c r="AO571" s="25"/>
      <c r="AP571" s="25"/>
      <c r="AQ571" s="25"/>
      <c r="AR571" s="25"/>
      <c r="AS571" s="25"/>
      <c r="AT571" s="25"/>
    </row>
    <row r="572" spans="1:46" s="2" customFormat="1" ht="12.75">
      <c r="A572" s="18"/>
      <c r="B572" s="25"/>
      <c r="C572" s="25"/>
      <c r="D572" s="25"/>
      <c r="E572" s="25"/>
      <c r="F572" s="25"/>
      <c r="G572" s="25"/>
      <c r="H572" s="25"/>
      <c r="I572" s="25"/>
      <c r="J572" s="25"/>
      <c r="K572" s="25"/>
      <c r="L572" s="25"/>
      <c r="M572" s="25"/>
      <c r="N572" s="25"/>
      <c r="O572" s="25"/>
      <c r="P572" s="25"/>
      <c r="Q572" s="25"/>
      <c r="R572" s="25"/>
      <c r="S572" s="25"/>
      <c r="T572" s="25"/>
      <c r="U572" s="25"/>
      <c r="V572" s="25"/>
      <c r="W572" s="25"/>
      <c r="X572" s="25"/>
      <c r="Y572" s="25"/>
      <c r="Z572" s="25"/>
      <c r="AA572" s="25"/>
      <c r="AB572" s="25"/>
      <c r="AC572" s="25"/>
      <c r="AD572" s="25"/>
      <c r="AE572" s="25"/>
      <c r="AF572" s="25"/>
      <c r="AG572" s="25"/>
      <c r="AH572" s="25"/>
      <c r="AI572" s="25"/>
      <c r="AJ572" s="25"/>
      <c r="AK572" s="25"/>
      <c r="AL572" s="25"/>
      <c r="AM572" s="25"/>
      <c r="AN572" s="25"/>
      <c r="AO572" s="25"/>
      <c r="AP572" s="25"/>
      <c r="AQ572" s="25"/>
      <c r="AR572" s="25"/>
      <c r="AS572" s="25"/>
      <c r="AT572" s="25"/>
    </row>
    <row r="573" spans="1:46" s="2" customFormat="1" ht="12.75">
      <c r="A573" s="18"/>
      <c r="B573" s="25"/>
      <c r="C573" s="25"/>
      <c r="D573" s="25"/>
      <c r="E573" s="25"/>
      <c r="F573" s="25"/>
      <c r="G573" s="25"/>
      <c r="H573" s="25"/>
      <c r="I573" s="25"/>
      <c r="J573" s="25"/>
      <c r="K573" s="25"/>
      <c r="L573" s="25"/>
      <c r="M573" s="25"/>
      <c r="N573" s="25"/>
      <c r="O573" s="25"/>
      <c r="P573" s="25"/>
      <c r="Q573" s="25"/>
      <c r="R573" s="25"/>
      <c r="S573" s="25"/>
      <c r="T573" s="25"/>
      <c r="U573" s="25"/>
      <c r="V573" s="25"/>
      <c r="W573" s="25"/>
      <c r="X573" s="25"/>
      <c r="Y573" s="25"/>
      <c r="Z573" s="25"/>
      <c r="AA573" s="25"/>
      <c r="AB573" s="25"/>
      <c r="AC573" s="25"/>
      <c r="AD573" s="25"/>
      <c r="AE573" s="25"/>
      <c r="AF573" s="25"/>
      <c r="AG573" s="25"/>
      <c r="AH573" s="25"/>
      <c r="AI573" s="25"/>
      <c r="AJ573" s="25"/>
      <c r="AK573" s="25"/>
      <c r="AL573" s="25"/>
      <c r="AM573" s="25"/>
      <c r="AN573" s="25"/>
      <c r="AO573" s="25"/>
      <c r="AP573" s="25"/>
      <c r="AQ573" s="25"/>
      <c r="AR573" s="25"/>
      <c r="AS573" s="25"/>
      <c r="AT573" s="25"/>
    </row>
    <row r="574" spans="1:46" s="2" customFormat="1" ht="12.75">
      <c r="A574" s="18"/>
      <c r="B574" s="25"/>
      <c r="C574" s="25"/>
      <c r="D574" s="25"/>
      <c r="E574" s="25"/>
      <c r="F574" s="25"/>
      <c r="G574" s="25"/>
      <c r="H574" s="25"/>
      <c r="I574" s="25"/>
      <c r="J574" s="25"/>
      <c r="K574" s="25"/>
      <c r="L574" s="25"/>
      <c r="M574" s="25"/>
      <c r="N574" s="25"/>
      <c r="O574" s="25"/>
      <c r="P574" s="25"/>
      <c r="Q574" s="25"/>
      <c r="R574" s="25"/>
      <c r="S574" s="25"/>
      <c r="T574" s="25"/>
      <c r="U574" s="25"/>
      <c r="V574" s="25"/>
      <c r="W574" s="25"/>
      <c r="X574" s="25"/>
      <c r="Y574" s="25"/>
      <c r="Z574" s="25"/>
      <c r="AA574" s="25"/>
      <c r="AB574" s="25"/>
      <c r="AC574" s="25"/>
      <c r="AD574" s="25"/>
      <c r="AE574" s="25"/>
      <c r="AF574" s="25"/>
      <c r="AG574" s="25"/>
      <c r="AH574" s="25"/>
      <c r="AI574" s="25"/>
      <c r="AJ574" s="25"/>
      <c r="AK574" s="25"/>
      <c r="AL574" s="25"/>
      <c r="AM574" s="25"/>
      <c r="AN574" s="25"/>
      <c r="AO574" s="25"/>
      <c r="AP574" s="25"/>
      <c r="AQ574" s="25"/>
      <c r="AR574" s="25"/>
      <c r="AS574" s="25"/>
      <c r="AT574" s="25"/>
    </row>
    <row r="575" spans="1:46" s="2" customFormat="1" ht="12.75">
      <c r="A575" s="18"/>
      <c r="B575" s="25"/>
      <c r="C575" s="25"/>
      <c r="D575" s="25"/>
      <c r="E575" s="25"/>
      <c r="F575" s="25"/>
      <c r="G575" s="25"/>
      <c r="H575" s="25"/>
      <c r="I575" s="25"/>
      <c r="J575" s="25"/>
      <c r="K575" s="25"/>
      <c r="L575" s="25"/>
      <c r="M575" s="25"/>
      <c r="N575" s="25"/>
      <c r="O575" s="25"/>
      <c r="P575" s="25"/>
      <c r="Q575" s="25"/>
      <c r="R575" s="25"/>
      <c r="S575" s="25"/>
      <c r="T575" s="25"/>
      <c r="U575" s="25"/>
      <c r="V575" s="25"/>
      <c r="W575" s="25"/>
      <c r="X575" s="25"/>
      <c r="Y575" s="25"/>
      <c r="Z575" s="25"/>
      <c r="AA575" s="25"/>
      <c r="AB575" s="25"/>
      <c r="AC575" s="25"/>
      <c r="AD575" s="25"/>
      <c r="AE575" s="25"/>
      <c r="AF575" s="25"/>
      <c r="AG575" s="25"/>
      <c r="AH575" s="25"/>
      <c r="AI575" s="25"/>
      <c r="AJ575" s="25"/>
      <c r="AK575" s="25"/>
      <c r="AL575" s="25"/>
      <c r="AM575" s="25"/>
      <c r="AN575" s="25"/>
      <c r="AO575" s="25"/>
      <c r="AP575" s="25"/>
      <c r="AQ575" s="25"/>
      <c r="AR575" s="25"/>
      <c r="AS575" s="25"/>
      <c r="AT575" s="25"/>
    </row>
    <row r="576" spans="1:46" s="2" customFormat="1" ht="12.75">
      <c r="A576" s="18"/>
      <c r="B576" s="25"/>
      <c r="C576" s="25"/>
      <c r="D576" s="25"/>
      <c r="E576" s="25"/>
      <c r="F576" s="25"/>
      <c r="G576" s="25"/>
      <c r="H576" s="25"/>
      <c r="I576" s="25"/>
      <c r="J576" s="25"/>
      <c r="K576" s="25"/>
      <c r="L576" s="25"/>
      <c r="M576" s="25"/>
      <c r="N576" s="25"/>
      <c r="O576" s="25"/>
      <c r="P576" s="25"/>
      <c r="Q576" s="25"/>
      <c r="R576" s="25"/>
      <c r="S576" s="25"/>
      <c r="T576" s="25"/>
      <c r="U576" s="25"/>
      <c r="V576" s="25"/>
      <c r="W576" s="25"/>
      <c r="X576" s="25"/>
      <c r="Y576" s="25"/>
      <c r="Z576" s="25"/>
      <c r="AA576" s="25"/>
      <c r="AB576" s="25"/>
      <c r="AC576" s="25"/>
      <c r="AD576" s="25"/>
      <c r="AE576" s="25"/>
      <c r="AF576" s="25"/>
      <c r="AG576" s="25"/>
      <c r="AH576" s="25"/>
      <c r="AI576" s="25"/>
      <c r="AJ576" s="25"/>
      <c r="AK576" s="25"/>
      <c r="AL576" s="25"/>
      <c r="AM576" s="25"/>
      <c r="AN576" s="25"/>
      <c r="AO576" s="25"/>
      <c r="AP576" s="25"/>
      <c r="AQ576" s="25"/>
      <c r="AR576" s="25"/>
      <c r="AS576" s="25"/>
      <c r="AT576" s="25"/>
    </row>
    <row r="577" spans="1:46" s="2" customFormat="1" ht="12.75">
      <c r="A577" s="18"/>
      <c r="B577" s="25"/>
      <c r="C577" s="25"/>
      <c r="D577" s="25"/>
      <c r="E577" s="25"/>
      <c r="F577" s="25"/>
      <c r="G577" s="25"/>
      <c r="H577" s="25"/>
      <c r="I577" s="25"/>
      <c r="J577" s="25"/>
      <c r="K577" s="25"/>
      <c r="L577" s="25"/>
      <c r="M577" s="25"/>
      <c r="N577" s="25"/>
      <c r="O577" s="25"/>
      <c r="P577" s="25"/>
      <c r="Q577" s="25"/>
      <c r="R577" s="25"/>
      <c r="S577" s="25"/>
      <c r="T577" s="25"/>
      <c r="U577" s="25"/>
      <c r="V577" s="25"/>
      <c r="W577" s="25"/>
      <c r="X577" s="25"/>
      <c r="Y577" s="25"/>
      <c r="Z577" s="25"/>
      <c r="AA577" s="25"/>
      <c r="AB577" s="25"/>
      <c r="AC577" s="25"/>
      <c r="AD577" s="25"/>
      <c r="AE577" s="25"/>
      <c r="AF577" s="25"/>
      <c r="AG577" s="25"/>
      <c r="AH577" s="25"/>
      <c r="AI577" s="25"/>
      <c r="AJ577" s="25"/>
      <c r="AK577" s="25"/>
      <c r="AL577" s="25"/>
      <c r="AM577" s="25"/>
      <c r="AN577" s="25"/>
      <c r="AO577" s="25"/>
      <c r="AP577" s="25"/>
      <c r="AQ577" s="25"/>
      <c r="AR577" s="25"/>
      <c r="AS577" s="25"/>
      <c r="AT577" s="25"/>
    </row>
    <row r="578" spans="1:46" s="2" customFormat="1" ht="12.75">
      <c r="A578" s="18"/>
      <c r="B578" s="25"/>
      <c r="C578" s="25"/>
      <c r="D578" s="25"/>
      <c r="E578" s="25"/>
      <c r="F578" s="25"/>
      <c r="G578" s="25"/>
      <c r="H578" s="25"/>
      <c r="I578" s="25"/>
      <c r="J578" s="25"/>
      <c r="K578" s="25"/>
      <c r="L578" s="25"/>
      <c r="M578" s="25"/>
      <c r="N578" s="25"/>
      <c r="O578" s="25"/>
      <c r="P578" s="25"/>
      <c r="Q578" s="25"/>
      <c r="R578" s="25"/>
      <c r="S578" s="25"/>
      <c r="T578" s="25"/>
      <c r="U578" s="25"/>
      <c r="V578" s="25"/>
      <c r="W578" s="25"/>
      <c r="X578" s="25"/>
      <c r="Y578" s="25"/>
      <c r="Z578" s="25"/>
      <c r="AA578" s="25"/>
      <c r="AB578" s="25"/>
      <c r="AC578" s="25"/>
      <c r="AD578" s="25"/>
      <c r="AE578" s="25"/>
      <c r="AF578" s="25"/>
      <c r="AG578" s="25"/>
      <c r="AH578" s="25"/>
      <c r="AI578" s="25"/>
      <c r="AJ578" s="25"/>
      <c r="AK578" s="25"/>
      <c r="AL578" s="25"/>
      <c r="AM578" s="25"/>
      <c r="AN578" s="25"/>
      <c r="AO578" s="25"/>
      <c r="AP578" s="25"/>
      <c r="AQ578" s="25"/>
      <c r="AR578" s="25"/>
      <c r="AS578" s="25"/>
      <c r="AT578" s="25"/>
    </row>
    <row r="579" spans="1:46" s="2" customFormat="1" ht="12.75">
      <c r="A579" s="18"/>
      <c r="B579" s="25"/>
      <c r="C579" s="25"/>
      <c r="D579" s="25"/>
      <c r="E579" s="25"/>
      <c r="F579" s="25"/>
      <c r="G579" s="25"/>
      <c r="H579" s="25"/>
      <c r="I579" s="25"/>
      <c r="J579" s="25"/>
      <c r="K579" s="25"/>
      <c r="L579" s="25"/>
      <c r="M579" s="25"/>
      <c r="N579" s="25"/>
      <c r="O579" s="25"/>
      <c r="P579" s="25"/>
      <c r="Q579" s="25"/>
      <c r="R579" s="25"/>
      <c r="S579" s="25"/>
      <c r="T579" s="25"/>
      <c r="U579" s="25"/>
      <c r="V579" s="25"/>
      <c r="W579" s="25"/>
      <c r="X579" s="25"/>
      <c r="Y579" s="25"/>
      <c r="Z579" s="25"/>
      <c r="AA579" s="25"/>
      <c r="AB579" s="25"/>
      <c r="AC579" s="25"/>
      <c r="AD579" s="25"/>
      <c r="AE579" s="25"/>
      <c r="AF579" s="25"/>
      <c r="AG579" s="25"/>
      <c r="AH579" s="25"/>
      <c r="AI579" s="25"/>
      <c r="AJ579" s="25"/>
      <c r="AK579" s="25"/>
      <c r="AL579" s="25"/>
      <c r="AM579" s="25"/>
      <c r="AN579" s="25"/>
      <c r="AO579" s="25"/>
      <c r="AP579" s="25"/>
      <c r="AQ579" s="25"/>
      <c r="AR579" s="25"/>
      <c r="AS579" s="25"/>
      <c r="AT579" s="25"/>
    </row>
    <row r="580" spans="1:46" s="2" customFormat="1" ht="12.75">
      <c r="A580" s="18"/>
      <c r="B580" s="25"/>
      <c r="C580" s="25"/>
      <c r="D580" s="25"/>
      <c r="E580" s="25"/>
      <c r="F580" s="25"/>
      <c r="G580" s="25"/>
      <c r="H580" s="25"/>
      <c r="I580" s="25"/>
      <c r="J580" s="25"/>
      <c r="K580" s="25"/>
      <c r="L580" s="25"/>
      <c r="M580" s="25"/>
      <c r="N580" s="25"/>
      <c r="O580" s="25"/>
      <c r="P580" s="25"/>
      <c r="Q580" s="25"/>
      <c r="R580" s="25"/>
      <c r="S580" s="25"/>
      <c r="T580" s="25"/>
      <c r="U580" s="25"/>
      <c r="V580" s="25"/>
      <c r="W580" s="25"/>
      <c r="X580" s="25"/>
      <c r="Y580" s="25"/>
      <c r="Z580" s="25"/>
      <c r="AA580" s="25"/>
      <c r="AB580" s="25"/>
      <c r="AC580" s="25"/>
      <c r="AD580" s="25"/>
      <c r="AE580" s="25"/>
      <c r="AF580" s="25"/>
      <c r="AG580" s="25"/>
      <c r="AH580" s="25"/>
      <c r="AI580" s="25"/>
      <c r="AJ580" s="25"/>
      <c r="AK580" s="25"/>
      <c r="AL580" s="25"/>
      <c r="AM580" s="25"/>
      <c r="AN580" s="25"/>
      <c r="AO580" s="25"/>
      <c r="AP580" s="25"/>
      <c r="AQ580" s="25"/>
      <c r="AR580" s="25"/>
      <c r="AS580" s="25"/>
      <c r="AT580" s="25"/>
    </row>
    <row r="581" spans="1:46" s="2" customFormat="1" ht="12.75">
      <c r="A581" s="18"/>
      <c r="B581" s="25"/>
      <c r="C581" s="25"/>
      <c r="D581" s="25"/>
      <c r="E581" s="25"/>
      <c r="F581" s="25"/>
      <c r="G581" s="25"/>
      <c r="H581" s="25"/>
      <c r="I581" s="25"/>
      <c r="J581" s="25"/>
      <c r="K581" s="25"/>
      <c r="L581" s="25"/>
      <c r="M581" s="25"/>
      <c r="N581" s="25"/>
      <c r="O581" s="25"/>
      <c r="P581" s="25"/>
      <c r="Q581" s="25"/>
      <c r="R581" s="25"/>
      <c r="S581" s="25"/>
      <c r="T581" s="25"/>
      <c r="U581" s="25"/>
      <c r="V581" s="25"/>
      <c r="W581" s="25"/>
      <c r="X581" s="25"/>
      <c r="Y581" s="25"/>
      <c r="Z581" s="25"/>
      <c r="AA581" s="25"/>
      <c r="AB581" s="25"/>
      <c r="AC581" s="25"/>
      <c r="AD581" s="25"/>
      <c r="AE581" s="25"/>
      <c r="AF581" s="25"/>
      <c r="AG581" s="25"/>
      <c r="AH581" s="25"/>
      <c r="AI581" s="25"/>
      <c r="AJ581" s="25"/>
      <c r="AK581" s="25"/>
      <c r="AL581" s="25"/>
      <c r="AM581" s="25"/>
      <c r="AN581" s="25"/>
      <c r="AO581" s="25"/>
      <c r="AP581" s="25"/>
      <c r="AQ581" s="25"/>
      <c r="AR581" s="25"/>
      <c r="AS581" s="25"/>
      <c r="AT581" s="25"/>
    </row>
    <row r="582" spans="1:46" s="2" customFormat="1" ht="12.75">
      <c r="A582" s="18"/>
      <c r="B582" s="25"/>
      <c r="C582" s="25"/>
      <c r="D582" s="25"/>
      <c r="E582" s="25"/>
      <c r="F582" s="25"/>
      <c r="G582" s="25"/>
      <c r="H582" s="25"/>
      <c r="I582" s="25"/>
      <c r="Y582" s="25"/>
      <c r="Z582" s="25"/>
      <c r="AA582" s="25"/>
      <c r="AB582" s="25"/>
      <c r="AC582" s="25"/>
      <c r="AD582" s="25"/>
      <c r="AE582" s="25"/>
      <c r="AF582" s="25"/>
      <c r="AG582" s="25"/>
      <c r="AH582" s="25"/>
      <c r="AI582" s="25"/>
      <c r="AJ582" s="25"/>
      <c r="AK582" s="25"/>
      <c r="AL582" s="25"/>
      <c r="AM582" s="25"/>
      <c r="AN582" s="25"/>
      <c r="AO582" s="25"/>
      <c r="AP582" s="25"/>
      <c r="AQ582" s="25"/>
      <c r="AR582" s="25"/>
      <c r="AS582" s="25"/>
      <c r="AT582" s="25"/>
    </row>
    <row r="583" spans="1:46" s="2" customFormat="1" ht="12.75">
      <c r="A583" s="18"/>
      <c r="B583" s="25"/>
      <c r="C583" s="25"/>
      <c r="D583" s="25"/>
      <c r="E583" s="25"/>
      <c r="F583" s="25"/>
      <c r="G583" s="25"/>
      <c r="H583" s="25"/>
      <c r="I583" s="25"/>
      <c r="Y583" s="25"/>
      <c r="Z583" s="25"/>
      <c r="AA583" s="25"/>
      <c r="AB583" s="25"/>
      <c r="AC583" s="25"/>
      <c r="AD583" s="25"/>
      <c r="AE583" s="25"/>
      <c r="AF583" s="25"/>
      <c r="AG583" s="25"/>
      <c r="AH583" s="25"/>
      <c r="AI583" s="25"/>
      <c r="AJ583" s="25"/>
      <c r="AK583" s="25"/>
      <c r="AL583" s="25"/>
      <c r="AM583" s="25"/>
      <c r="AN583" s="25"/>
      <c r="AO583" s="25"/>
      <c r="AP583" s="25"/>
      <c r="AQ583" s="25"/>
      <c r="AR583" s="25"/>
      <c r="AS583" s="25"/>
      <c r="AT583" s="25"/>
    </row>
    <row r="584" spans="1:46" s="2" customFormat="1" ht="12.75">
      <c r="A584" s="18"/>
      <c r="B584" s="25"/>
      <c r="C584" s="25"/>
      <c r="D584" s="25"/>
      <c r="E584" s="25"/>
      <c r="F584" s="25"/>
      <c r="G584" s="25"/>
      <c r="H584" s="25"/>
      <c r="I584" s="25"/>
      <c r="Y584" s="25"/>
      <c r="Z584" s="25"/>
      <c r="AA584" s="25"/>
      <c r="AB584" s="25"/>
      <c r="AC584" s="25"/>
      <c r="AD584" s="25"/>
      <c r="AE584" s="25"/>
      <c r="AF584" s="25"/>
      <c r="AG584" s="25"/>
      <c r="AH584" s="25"/>
      <c r="AI584" s="25"/>
      <c r="AJ584" s="25"/>
      <c r="AK584" s="25"/>
      <c r="AL584" s="25"/>
      <c r="AM584" s="25"/>
      <c r="AN584" s="25"/>
      <c r="AO584" s="25"/>
      <c r="AP584" s="25"/>
      <c r="AQ584" s="25"/>
      <c r="AR584" s="25"/>
      <c r="AS584" s="25"/>
      <c r="AT584" s="25"/>
    </row>
    <row r="585" spans="1:46" s="2" customFormat="1" ht="12.75">
      <c r="A585" s="18"/>
      <c r="B585" s="25"/>
      <c r="C585" s="25"/>
      <c r="D585" s="25"/>
      <c r="E585" s="25"/>
      <c r="F585" s="25"/>
      <c r="G585" s="25"/>
      <c r="H585" s="25"/>
      <c r="I585" s="25"/>
      <c r="Y585" s="25"/>
      <c r="Z585" s="25"/>
      <c r="AA585" s="25"/>
      <c r="AB585" s="25"/>
      <c r="AC585" s="25"/>
      <c r="AD585" s="25"/>
      <c r="AE585" s="25"/>
      <c r="AF585" s="25"/>
      <c r="AG585" s="25"/>
      <c r="AH585" s="25"/>
      <c r="AI585" s="25"/>
      <c r="AJ585" s="25"/>
      <c r="AK585" s="25"/>
      <c r="AL585" s="25"/>
      <c r="AM585" s="25"/>
      <c r="AN585" s="25"/>
      <c r="AO585" s="25"/>
      <c r="AP585" s="25"/>
      <c r="AQ585" s="25"/>
      <c r="AR585" s="25"/>
      <c r="AS585" s="25"/>
      <c r="AT585" s="25"/>
    </row>
    <row r="586" s="2" customFormat="1" ht="12.75">
      <c r="A586" s="18"/>
    </row>
    <row r="587" s="2" customFormat="1" ht="12.75">
      <c r="A587" s="18"/>
    </row>
    <row r="588" s="2" customFormat="1" ht="12.75">
      <c r="A588" s="18"/>
    </row>
    <row r="589" s="2" customFormat="1" ht="12.75">
      <c r="A589" s="18"/>
    </row>
    <row r="590" s="2" customFormat="1" ht="12.75">
      <c r="A590" s="18"/>
    </row>
    <row r="591" s="2" customFormat="1" ht="12.75">
      <c r="A591" s="18"/>
    </row>
    <row r="592" s="2" customFormat="1" ht="12.75">
      <c r="A592" s="18"/>
    </row>
    <row r="593" s="2" customFormat="1" ht="12.75">
      <c r="A593" s="18"/>
    </row>
    <row r="594" s="2" customFormat="1" ht="12.75">
      <c r="A594" s="18"/>
    </row>
    <row r="595" s="2" customFormat="1" ht="12.75">
      <c r="A595" s="18"/>
    </row>
    <row r="596" s="2" customFormat="1" ht="12.75">
      <c r="A596" s="18"/>
    </row>
    <row r="597" s="2" customFormat="1" ht="12.75">
      <c r="A597" s="18"/>
    </row>
    <row r="598" s="2" customFormat="1" ht="12.75">
      <c r="A598" s="18"/>
    </row>
    <row r="599" s="2" customFormat="1" ht="12.75">
      <c r="A599" s="18"/>
    </row>
    <row r="600" s="2" customFormat="1" ht="12.75">
      <c r="A600" s="18"/>
    </row>
    <row r="601" s="2" customFormat="1" ht="12.75">
      <c r="A601" s="18"/>
    </row>
    <row r="602" s="2" customFormat="1" ht="12.75">
      <c r="A602" s="18"/>
    </row>
    <row r="603" s="2" customFormat="1" ht="12.75">
      <c r="A603" s="18"/>
    </row>
    <row r="604" s="2" customFormat="1" ht="12.75">
      <c r="A604" s="18"/>
    </row>
    <row r="605" s="2" customFormat="1" ht="12.75">
      <c r="A605" s="18"/>
    </row>
    <row r="606" s="2" customFormat="1" ht="12.75">
      <c r="A606" s="18"/>
    </row>
    <row r="607" s="2" customFormat="1" ht="12.75">
      <c r="A607" s="18"/>
    </row>
    <row r="608" s="2" customFormat="1" ht="12.75">
      <c r="A608" s="18"/>
    </row>
    <row r="609" s="2" customFormat="1" ht="12.75">
      <c r="A609" s="18"/>
    </row>
    <row r="610" s="2" customFormat="1" ht="12.75">
      <c r="A610" s="18"/>
    </row>
    <row r="611" s="2" customFormat="1" ht="12.75">
      <c r="A611" s="18"/>
    </row>
    <row r="612" s="2" customFormat="1" ht="12.75">
      <c r="A612" s="18"/>
    </row>
    <row r="613" s="2" customFormat="1" ht="12.75">
      <c r="A613" s="18"/>
    </row>
    <row r="614" s="2" customFormat="1" ht="12.75">
      <c r="A614" s="18"/>
    </row>
    <row r="615" s="2" customFormat="1" ht="12.75">
      <c r="A615" s="18"/>
    </row>
    <row r="616" s="2" customFormat="1" ht="12.75">
      <c r="A616" s="18"/>
    </row>
    <row r="617" s="2" customFormat="1" ht="12.75">
      <c r="A617" s="18"/>
    </row>
    <row r="618" s="2" customFormat="1" ht="12.75">
      <c r="A618" s="18"/>
    </row>
    <row r="619" s="2" customFormat="1" ht="12.75">
      <c r="A619" s="18"/>
    </row>
    <row r="620" s="2" customFormat="1" ht="12.75">
      <c r="A620" s="18"/>
    </row>
    <row r="621" s="2" customFormat="1" ht="12.75">
      <c r="A621" s="18"/>
    </row>
    <row r="622" s="2" customFormat="1" ht="12.75">
      <c r="A622" s="18"/>
    </row>
    <row r="623" s="2" customFormat="1" ht="12.75">
      <c r="A623" s="18"/>
    </row>
    <row r="624" s="2" customFormat="1" ht="12.75">
      <c r="A624" s="18"/>
    </row>
    <row r="625" s="2" customFormat="1" ht="12.75">
      <c r="A625" s="18"/>
    </row>
    <row r="626" s="2" customFormat="1" ht="12.75">
      <c r="A626" s="18"/>
    </row>
    <row r="627" s="2" customFormat="1" ht="12.75">
      <c r="A627" s="18"/>
    </row>
    <row r="628" s="2" customFormat="1" ht="12.75">
      <c r="A628" s="18"/>
    </row>
    <row r="629" s="2" customFormat="1" ht="12.75">
      <c r="A629" s="18"/>
    </row>
    <row r="630" s="2" customFormat="1" ht="12.75">
      <c r="A630" s="18"/>
    </row>
    <row r="631" s="2" customFormat="1" ht="12.75">
      <c r="A631" s="18"/>
    </row>
    <row r="632" s="2" customFormat="1" ht="12.75">
      <c r="A632" s="18"/>
    </row>
    <row r="633" s="2" customFormat="1" ht="12.75">
      <c r="A633" s="18"/>
    </row>
    <row r="634" s="2" customFormat="1" ht="12.75">
      <c r="A634" s="18"/>
    </row>
    <row r="635" s="2" customFormat="1" ht="12.75">
      <c r="A635" s="18"/>
    </row>
    <row r="636" s="2" customFormat="1" ht="12.75">
      <c r="A636" s="18"/>
    </row>
    <row r="637" s="2" customFormat="1" ht="12.75">
      <c r="A637" s="18"/>
    </row>
    <row r="638" s="2" customFormat="1" ht="12.75">
      <c r="A638" s="18"/>
    </row>
    <row r="639" s="2" customFormat="1" ht="12.75">
      <c r="A639" s="18"/>
    </row>
    <row r="640" s="2" customFormat="1" ht="12.75">
      <c r="A640" s="18"/>
    </row>
    <row r="641" s="2" customFormat="1" ht="12.75">
      <c r="A641" s="18"/>
    </row>
    <row r="642" s="2" customFormat="1" ht="12.75">
      <c r="A642" s="18"/>
    </row>
    <row r="643" s="2" customFormat="1" ht="12.75">
      <c r="A643" s="18"/>
    </row>
    <row r="644" s="2" customFormat="1" ht="12.75">
      <c r="A644" s="18"/>
    </row>
    <row r="645" s="2" customFormat="1" ht="12.75">
      <c r="A645" s="18"/>
    </row>
    <row r="646" s="2" customFormat="1" ht="12.75">
      <c r="A646" s="18"/>
    </row>
    <row r="647" s="2" customFormat="1" ht="12.75">
      <c r="A647" s="18"/>
    </row>
    <row r="648" s="2" customFormat="1" ht="12.75">
      <c r="A648" s="18"/>
    </row>
    <row r="649" s="2" customFormat="1" ht="12.75">
      <c r="A649" s="18"/>
    </row>
    <row r="650" s="2" customFormat="1" ht="12.75">
      <c r="A650" s="18"/>
    </row>
    <row r="651" s="2" customFormat="1" ht="12.75">
      <c r="A651" s="18"/>
    </row>
    <row r="652" s="2" customFormat="1" ht="12.75">
      <c r="A652" s="18"/>
    </row>
    <row r="653" s="2" customFormat="1" ht="12.75">
      <c r="A653" s="18"/>
    </row>
    <row r="654" s="2" customFormat="1" ht="12.75">
      <c r="A654" s="18"/>
    </row>
    <row r="655" s="2" customFormat="1" ht="12.75">
      <c r="A655" s="18"/>
    </row>
    <row r="656" s="2" customFormat="1" ht="12.75">
      <c r="A656" s="18"/>
    </row>
    <row r="657" s="2" customFormat="1" ht="12.75">
      <c r="A657" s="18"/>
    </row>
    <row r="658" s="2" customFormat="1" ht="12.75">
      <c r="A658" s="18"/>
    </row>
    <row r="659" s="2" customFormat="1" ht="12.75">
      <c r="A659" s="18"/>
    </row>
    <row r="660" s="2" customFormat="1" ht="12.75">
      <c r="A660" s="18"/>
    </row>
    <row r="661" s="2" customFormat="1" ht="12.75">
      <c r="A661" s="18"/>
    </row>
    <row r="662" s="2" customFormat="1" ht="12.75">
      <c r="A662" s="18"/>
    </row>
    <row r="663" s="2" customFormat="1" ht="12.75">
      <c r="A663" s="18"/>
    </row>
    <row r="664" s="2" customFormat="1" ht="12.75">
      <c r="A664" s="18"/>
    </row>
    <row r="665" s="2" customFormat="1" ht="12.75">
      <c r="A665" s="18"/>
    </row>
    <row r="666" s="2" customFormat="1" ht="12.75">
      <c r="A666" s="18"/>
    </row>
    <row r="667" s="2" customFormat="1" ht="12.75">
      <c r="A667" s="18"/>
    </row>
    <row r="668" s="2" customFormat="1" ht="12.75">
      <c r="A668" s="18"/>
    </row>
    <row r="669" s="2" customFormat="1" ht="12.75">
      <c r="A669" s="18"/>
    </row>
    <row r="670" s="2" customFormat="1" ht="12.75">
      <c r="A670" s="18"/>
    </row>
    <row r="671" s="2" customFormat="1" ht="12.75">
      <c r="A671" s="18"/>
    </row>
    <row r="672" s="2" customFormat="1" ht="12.75">
      <c r="A672" s="18"/>
    </row>
    <row r="673" s="2" customFormat="1" ht="12.75">
      <c r="A673" s="18"/>
    </row>
    <row r="674" s="2" customFormat="1" ht="12.75">
      <c r="A674" s="18"/>
    </row>
    <row r="675" s="2" customFormat="1" ht="12.75">
      <c r="A675" s="18"/>
    </row>
    <row r="676" s="2" customFormat="1" ht="12.75">
      <c r="A676" s="18"/>
    </row>
    <row r="677" s="2" customFormat="1" ht="12.75">
      <c r="A677" s="18"/>
    </row>
    <row r="678" s="2" customFormat="1" ht="12.75">
      <c r="A678" s="18"/>
    </row>
    <row r="679" s="2" customFormat="1" ht="12.75">
      <c r="A679" s="18"/>
    </row>
    <row r="680" s="2" customFormat="1" ht="12.75">
      <c r="A680" s="18"/>
    </row>
    <row r="681" s="2" customFormat="1" ht="12.75">
      <c r="A681" s="18"/>
    </row>
    <row r="682" s="2" customFormat="1" ht="12.75">
      <c r="A682" s="18"/>
    </row>
    <row r="683" s="2" customFormat="1" ht="12.75">
      <c r="A683" s="18"/>
    </row>
    <row r="684" s="2" customFormat="1" ht="12.75">
      <c r="A684" s="18"/>
    </row>
    <row r="685" s="2" customFormat="1" ht="12.75">
      <c r="A685" s="18"/>
    </row>
    <row r="686" s="2" customFormat="1" ht="12.75">
      <c r="A686" s="18"/>
    </row>
    <row r="687" s="2" customFormat="1" ht="12.75">
      <c r="A687" s="18"/>
    </row>
    <row r="688" s="2" customFormat="1" ht="12.75">
      <c r="A688" s="18"/>
    </row>
    <row r="689" s="2" customFormat="1" ht="12.75">
      <c r="A689" s="18"/>
    </row>
    <row r="690" s="2" customFormat="1" ht="12.75">
      <c r="A690" s="18"/>
    </row>
    <row r="691" s="2" customFormat="1" ht="12.75">
      <c r="A691" s="18"/>
    </row>
    <row r="692" s="2" customFormat="1" ht="12.75">
      <c r="A692" s="18"/>
    </row>
    <row r="693" s="2" customFormat="1" ht="12.75">
      <c r="A693" s="18"/>
    </row>
    <row r="694" s="2" customFormat="1" ht="12.75">
      <c r="A694" s="18"/>
    </row>
    <row r="695" s="2" customFormat="1" ht="12.75">
      <c r="A695" s="18"/>
    </row>
    <row r="696" s="2" customFormat="1" ht="12.75">
      <c r="A696" s="18"/>
    </row>
    <row r="697" s="2" customFormat="1" ht="12.75">
      <c r="A697" s="18"/>
    </row>
    <row r="698" s="2" customFormat="1" ht="12.75">
      <c r="A698" s="18"/>
    </row>
    <row r="699" s="2" customFormat="1" ht="12.75">
      <c r="A699" s="18"/>
    </row>
    <row r="700" s="2" customFormat="1" ht="12.75">
      <c r="A700" s="18"/>
    </row>
    <row r="701" s="2" customFormat="1" ht="12.75">
      <c r="A701" s="18"/>
    </row>
    <row r="702" s="2" customFormat="1" ht="12.75">
      <c r="A702" s="18"/>
    </row>
    <row r="703" s="2" customFormat="1" ht="12.75">
      <c r="A703" s="18"/>
    </row>
    <row r="704" s="2" customFormat="1" ht="12.75">
      <c r="A704" s="18"/>
    </row>
    <row r="705" s="2" customFormat="1" ht="12.75">
      <c r="A705" s="18"/>
    </row>
    <row r="706" s="2" customFormat="1" ht="12.75">
      <c r="A706" s="18"/>
    </row>
    <row r="707" s="2" customFormat="1" ht="12.75">
      <c r="A707" s="18"/>
    </row>
    <row r="708" s="2" customFormat="1" ht="12.75">
      <c r="A708" s="18"/>
    </row>
    <row r="709" s="2" customFormat="1" ht="12.75">
      <c r="A709" s="18"/>
    </row>
    <row r="710" s="2" customFormat="1" ht="12.75">
      <c r="A710" s="18"/>
    </row>
    <row r="711" s="2" customFormat="1" ht="12.75">
      <c r="A711" s="18"/>
    </row>
    <row r="712" s="2" customFormat="1" ht="12.75">
      <c r="A712" s="18"/>
    </row>
    <row r="713" s="2" customFormat="1" ht="12.75">
      <c r="A713" s="18"/>
    </row>
    <row r="714" s="2" customFormat="1" ht="12.75">
      <c r="A714" s="18"/>
    </row>
    <row r="715" s="2" customFormat="1" ht="12.75">
      <c r="A715" s="18"/>
    </row>
    <row r="716" s="2" customFormat="1" ht="12.75">
      <c r="A716" s="18"/>
    </row>
    <row r="717" s="2" customFormat="1" ht="12.75">
      <c r="A717" s="18"/>
    </row>
    <row r="718" s="2" customFormat="1" ht="12.75">
      <c r="A718" s="18"/>
    </row>
    <row r="719" s="2" customFormat="1" ht="12.75">
      <c r="A719" s="18"/>
    </row>
    <row r="720" s="2" customFormat="1" ht="12.75">
      <c r="A720" s="18"/>
    </row>
    <row r="721" s="2" customFormat="1" ht="12.75">
      <c r="A721" s="18"/>
    </row>
    <row r="722" s="2" customFormat="1" ht="12.75">
      <c r="A722" s="18"/>
    </row>
    <row r="723" s="2" customFormat="1" ht="12.75">
      <c r="A723" s="18"/>
    </row>
    <row r="724" s="2" customFormat="1" ht="12.75">
      <c r="A724" s="18"/>
    </row>
    <row r="725" s="2" customFormat="1" ht="12.75">
      <c r="A725" s="18"/>
    </row>
    <row r="726" s="2" customFormat="1" ht="12.75">
      <c r="A726" s="18"/>
    </row>
    <row r="727" s="2" customFormat="1" ht="12.75">
      <c r="A727" s="18"/>
    </row>
    <row r="728" s="2" customFormat="1" ht="12.75">
      <c r="A728" s="18"/>
    </row>
    <row r="729" s="2" customFormat="1" ht="12.75">
      <c r="A729" s="18"/>
    </row>
    <row r="730" s="2" customFormat="1" ht="12.75">
      <c r="A730" s="18"/>
    </row>
    <row r="731" s="2" customFormat="1" ht="12.75">
      <c r="A731" s="18"/>
    </row>
    <row r="732" s="2" customFormat="1" ht="12.75">
      <c r="A732" s="18"/>
    </row>
    <row r="733" s="2" customFormat="1" ht="12.75">
      <c r="A733" s="18"/>
    </row>
    <row r="734" s="2" customFormat="1" ht="12.75">
      <c r="A734" s="18"/>
    </row>
    <row r="735" s="2" customFormat="1" ht="12.75">
      <c r="A735" s="18"/>
    </row>
    <row r="736" s="2" customFormat="1" ht="12.75">
      <c r="A736" s="18"/>
    </row>
    <row r="737" s="2" customFormat="1" ht="12.75">
      <c r="A737" s="18"/>
    </row>
    <row r="738" s="2" customFormat="1" ht="12.75">
      <c r="A738" s="18"/>
    </row>
    <row r="739" s="2" customFormat="1" ht="12.75">
      <c r="A739" s="18"/>
    </row>
    <row r="740" s="2" customFormat="1" ht="12.75">
      <c r="A740" s="18"/>
    </row>
    <row r="741" s="2" customFormat="1" ht="12.75">
      <c r="A741" s="18"/>
    </row>
    <row r="742" s="2" customFormat="1" ht="12.75">
      <c r="A742" s="18"/>
    </row>
    <row r="743" s="2" customFormat="1" ht="12.75">
      <c r="A743" s="18"/>
    </row>
    <row r="744" s="2" customFormat="1" ht="12.75">
      <c r="A744" s="18"/>
    </row>
    <row r="745" s="2" customFormat="1" ht="12.75">
      <c r="A745" s="18"/>
    </row>
    <row r="746" s="2" customFormat="1" ht="12.75">
      <c r="A746" s="18"/>
    </row>
    <row r="747" s="2" customFormat="1" ht="12.75">
      <c r="A747" s="18"/>
    </row>
    <row r="748" s="2" customFormat="1" ht="12.75">
      <c r="A748" s="18"/>
    </row>
    <row r="749" s="2" customFormat="1" ht="12.75">
      <c r="A749" s="18"/>
    </row>
    <row r="750" s="2" customFormat="1" ht="12.75">
      <c r="A750" s="18"/>
    </row>
    <row r="751" s="2" customFormat="1" ht="12.75">
      <c r="A751" s="18"/>
    </row>
    <row r="752" s="2" customFormat="1" ht="12.75">
      <c r="A752" s="18"/>
    </row>
    <row r="753" s="2" customFormat="1" ht="12.75">
      <c r="A753" s="18"/>
    </row>
    <row r="754" s="2" customFormat="1" ht="12.75">
      <c r="A754" s="18"/>
    </row>
    <row r="755" s="2" customFormat="1" ht="12.75">
      <c r="A755" s="18"/>
    </row>
    <row r="756" s="2" customFormat="1" ht="12.75">
      <c r="A756" s="18"/>
    </row>
    <row r="757" s="2" customFormat="1" ht="12.75">
      <c r="A757" s="18"/>
    </row>
    <row r="758" s="2" customFormat="1" ht="12.75">
      <c r="A758" s="18"/>
    </row>
    <row r="759" s="2" customFormat="1" ht="12.75">
      <c r="A759" s="18"/>
    </row>
    <row r="760" s="2" customFormat="1" ht="12.75">
      <c r="A760" s="18"/>
    </row>
    <row r="761" s="2" customFormat="1" ht="12.75">
      <c r="A761" s="18"/>
    </row>
    <row r="762" s="2" customFormat="1" ht="12.75">
      <c r="A762" s="18"/>
    </row>
    <row r="763" s="2" customFormat="1" ht="12.75">
      <c r="A763" s="18"/>
    </row>
    <row r="764" s="2" customFormat="1" ht="12.75">
      <c r="A764" s="18"/>
    </row>
    <row r="765" s="2" customFormat="1" ht="12.75">
      <c r="A765" s="18"/>
    </row>
    <row r="766" s="2" customFormat="1" ht="12.75">
      <c r="A766" s="18"/>
    </row>
    <row r="767" s="2" customFormat="1" ht="12.75">
      <c r="A767" s="18"/>
    </row>
    <row r="768" s="2" customFormat="1" ht="12.75">
      <c r="A768" s="18"/>
    </row>
    <row r="769" s="2" customFormat="1" ht="12.75">
      <c r="A769" s="18"/>
    </row>
    <row r="770" s="2" customFormat="1" ht="12.75">
      <c r="A770" s="18"/>
    </row>
    <row r="771" s="2" customFormat="1" ht="12.75">
      <c r="A771" s="18"/>
    </row>
    <row r="772" s="2" customFormat="1" ht="12.75">
      <c r="A772" s="18"/>
    </row>
    <row r="773" s="2" customFormat="1" ht="12.75">
      <c r="A773" s="18"/>
    </row>
    <row r="774" s="2" customFormat="1" ht="12.75">
      <c r="A774" s="18"/>
    </row>
    <row r="775" s="2" customFormat="1" ht="12.75">
      <c r="A775" s="18"/>
    </row>
    <row r="776" s="2" customFormat="1" ht="12.75">
      <c r="A776" s="18"/>
    </row>
    <row r="777" s="2" customFormat="1" ht="12.75">
      <c r="A777" s="18"/>
    </row>
    <row r="778" spans="1:24" s="2" customFormat="1" ht="12.75">
      <c r="A778" s="18"/>
      <c r="J778" s="17"/>
      <c r="K778" s="17"/>
      <c r="L778" s="17"/>
      <c r="M778" s="17"/>
      <c r="N778" s="17"/>
      <c r="O778" s="17"/>
      <c r="P778" s="17"/>
      <c r="Q778" s="17"/>
      <c r="R778" s="17"/>
      <c r="S778" s="17"/>
      <c r="T778" s="17"/>
      <c r="U778" s="17"/>
      <c r="V778" s="17"/>
      <c r="W778" s="17"/>
      <c r="X778" s="17"/>
    </row>
    <row r="779" spans="1:24" s="2" customFormat="1" ht="12.75">
      <c r="A779" s="18"/>
      <c r="J779" s="17"/>
      <c r="K779" s="17"/>
      <c r="L779" s="17"/>
      <c r="M779" s="17"/>
      <c r="N779" s="17"/>
      <c r="O779" s="17"/>
      <c r="P779" s="17"/>
      <c r="Q779" s="17"/>
      <c r="R779" s="17"/>
      <c r="S779" s="17"/>
      <c r="T779" s="17"/>
      <c r="U779" s="17"/>
      <c r="V779" s="17"/>
      <c r="W779" s="17"/>
      <c r="X779" s="17"/>
    </row>
    <row r="780" spans="1:24" s="2" customFormat="1" ht="12.75">
      <c r="A780" s="18"/>
      <c r="J780" s="17"/>
      <c r="K780" s="17"/>
      <c r="L780" s="17"/>
      <c r="M780" s="17"/>
      <c r="N780" s="17"/>
      <c r="O780" s="17"/>
      <c r="P780" s="17"/>
      <c r="Q780" s="17"/>
      <c r="R780" s="17"/>
      <c r="S780" s="17"/>
      <c r="T780" s="17"/>
      <c r="U780" s="17"/>
      <c r="V780" s="17"/>
      <c r="W780" s="17"/>
      <c r="X780" s="17"/>
    </row>
    <row r="781" spans="1:24" s="2" customFormat="1" ht="12.75">
      <c r="A781" s="18"/>
      <c r="J781" s="17"/>
      <c r="K781" s="17"/>
      <c r="L781" s="17"/>
      <c r="M781" s="17"/>
      <c r="N781" s="17"/>
      <c r="O781" s="17"/>
      <c r="P781" s="17"/>
      <c r="Q781" s="17"/>
      <c r="R781" s="17"/>
      <c r="S781" s="17"/>
      <c r="T781" s="17"/>
      <c r="U781" s="17"/>
      <c r="V781" s="17"/>
      <c r="W781" s="17"/>
      <c r="X781" s="17"/>
    </row>
  </sheetData>
  <sheetProtection/>
  <mergeCells count="2">
    <mergeCell ref="G269:G270"/>
    <mergeCell ref="J37:X40"/>
  </mergeCells>
  <printOptions horizontalCentered="1"/>
  <pageMargins left="0.5118110236220472" right="0.3937007874015748" top="0.984251968503937" bottom="0.3937007874015748" header="0.5118110236220472" footer="0.5118110236220472"/>
  <pageSetup horizontalDpi="600" verticalDpi="600" orientation="portrait" paperSize="9" scale="98" r:id="rId4"/>
  <rowBreaks count="7" manualBreakCount="7">
    <brk id="49" max="8" man="1"/>
    <brk id="101" max="8" man="1"/>
    <brk id="151" max="8" man="1"/>
    <brk id="203" max="8" man="1"/>
    <brk id="260" max="8" man="1"/>
    <brk id="308" max="8" man="1"/>
    <brk id="366" max="8" man="1"/>
  </rowBreaks>
  <drawing r:id="rId3"/>
  <legacyDrawing r:id="rId2"/>
</worksheet>
</file>

<file path=xl/worksheets/sheet9.xml><?xml version="1.0" encoding="utf-8"?>
<worksheet xmlns="http://schemas.openxmlformats.org/spreadsheetml/2006/main" xmlns:r="http://schemas.openxmlformats.org/officeDocument/2006/relationships">
  <dimension ref="A1:CX101"/>
  <sheetViews>
    <sheetView view="pageBreakPreview" zoomScaleSheetLayoutView="100" zoomScalePageLayoutView="0" workbookViewId="0" topLeftCell="L1">
      <selection activeCell="U17" sqref="U17"/>
    </sheetView>
  </sheetViews>
  <sheetFormatPr defaultColWidth="9.140625" defaultRowHeight="12.75"/>
  <cols>
    <col min="1" max="1" width="3.7109375" style="122" customWidth="1"/>
    <col min="2" max="2" width="38.421875" style="122" customWidth="1"/>
    <col min="3" max="3" width="13.421875" style="122" customWidth="1"/>
    <col min="4" max="4" width="14.421875" style="122" customWidth="1"/>
    <col min="5" max="6" width="16.421875" style="122" customWidth="1"/>
    <col min="7" max="7" width="15.00390625" style="122" customWidth="1"/>
    <col min="8" max="8" width="14.7109375" style="122" customWidth="1"/>
    <col min="9" max="9" width="12.421875" style="122" customWidth="1"/>
    <col min="10" max="11" width="14.00390625" style="122" customWidth="1"/>
    <col min="12" max="12" width="12.421875" style="122" customWidth="1"/>
    <col min="13" max="13" width="15.7109375" style="122" customWidth="1"/>
    <col min="14" max="14" width="10.57421875" style="122" customWidth="1"/>
    <col min="15" max="15" width="11.7109375" style="122" customWidth="1"/>
    <col min="16" max="16" width="13.421875" style="122" customWidth="1"/>
    <col min="17" max="17" width="15.421875" style="122" customWidth="1"/>
    <col min="18" max="18" width="14.7109375" style="122" customWidth="1"/>
    <col min="19" max="19" width="6.57421875" style="122" customWidth="1"/>
    <col min="20" max="20" width="14.421875" style="122" customWidth="1"/>
    <col min="21" max="21" width="17.57421875" style="122" customWidth="1"/>
    <col min="22" max="22" width="16.57421875" style="122" bestFit="1" customWidth="1"/>
    <col min="23" max="23" width="18.421875" style="122" customWidth="1"/>
    <col min="24" max="16384" width="9.140625" style="122" customWidth="1"/>
  </cols>
  <sheetData>
    <row r="1" ht="12.75">
      <c r="S1" s="123"/>
    </row>
    <row r="2" spans="1:22" ht="12.75">
      <c r="A2" s="124" t="s">
        <v>241</v>
      </c>
      <c r="B2" s="125"/>
      <c r="C2" s="125"/>
      <c r="D2" s="126"/>
      <c r="E2" s="126"/>
      <c r="F2" s="126"/>
      <c r="G2" s="126"/>
      <c r="H2" s="126"/>
      <c r="I2" s="126"/>
      <c r="J2" s="126"/>
      <c r="K2" s="126"/>
      <c r="L2" s="126"/>
      <c r="M2" s="127"/>
      <c r="N2" s="127"/>
      <c r="O2" s="127"/>
      <c r="P2" s="127"/>
      <c r="Q2" s="127"/>
      <c r="R2" s="127"/>
      <c r="S2" s="128"/>
      <c r="T2" s="129"/>
      <c r="U2" s="130"/>
      <c r="V2" s="130"/>
    </row>
    <row r="3" spans="1:23" ht="13.5">
      <c r="A3" s="124" t="s">
        <v>242</v>
      </c>
      <c r="B3" s="125"/>
      <c r="C3" s="125"/>
      <c r="D3" s="126"/>
      <c r="E3" s="126"/>
      <c r="F3" s="126"/>
      <c r="G3" s="126"/>
      <c r="H3" s="126"/>
      <c r="I3" s="126"/>
      <c r="J3" s="126"/>
      <c r="K3" s="126"/>
      <c r="L3" s="126"/>
      <c r="M3" s="131" t="s">
        <v>243</v>
      </c>
      <c r="N3" s="127"/>
      <c r="O3" s="127"/>
      <c r="P3" s="127"/>
      <c r="Q3" s="127"/>
      <c r="R3" s="127"/>
      <c r="S3" s="128"/>
      <c r="T3" s="210" t="s">
        <v>244</v>
      </c>
      <c r="U3" s="211"/>
      <c r="V3" s="211"/>
      <c r="W3" s="211"/>
    </row>
    <row r="4" spans="1:23" ht="12.75">
      <c r="A4" s="132"/>
      <c r="C4" s="133" t="s">
        <v>245</v>
      </c>
      <c r="D4" s="212" t="s">
        <v>246</v>
      </c>
      <c r="E4" s="212"/>
      <c r="F4" s="133" t="s">
        <v>293</v>
      </c>
      <c r="G4" s="134" t="s">
        <v>247</v>
      </c>
      <c r="H4" s="134" t="s">
        <v>248</v>
      </c>
      <c r="I4" s="134" t="s">
        <v>249</v>
      </c>
      <c r="J4" s="134" t="s">
        <v>250</v>
      </c>
      <c r="K4" s="134" t="s">
        <v>294</v>
      </c>
      <c r="L4" s="135" t="s">
        <v>251</v>
      </c>
      <c r="M4" s="135" t="s">
        <v>252</v>
      </c>
      <c r="N4" s="136" t="s">
        <v>253</v>
      </c>
      <c r="O4" s="136" t="s">
        <v>295</v>
      </c>
      <c r="P4" s="136" t="s">
        <v>316</v>
      </c>
      <c r="Q4" s="136" t="s">
        <v>294</v>
      </c>
      <c r="R4" s="137" t="s">
        <v>254</v>
      </c>
      <c r="S4" s="138"/>
      <c r="T4" s="139" t="s">
        <v>255</v>
      </c>
      <c r="U4" s="140" t="s">
        <v>243</v>
      </c>
      <c r="V4" s="141" t="s">
        <v>254</v>
      </c>
      <c r="W4" s="142" t="s">
        <v>27</v>
      </c>
    </row>
    <row r="5" spans="1:19" ht="12.75">
      <c r="A5" s="132"/>
      <c r="B5" s="143"/>
      <c r="C5" s="144"/>
      <c r="D5" s="145" t="s">
        <v>255</v>
      </c>
      <c r="E5" s="146" t="s">
        <v>292</v>
      </c>
      <c r="F5" s="189"/>
      <c r="G5" s="144"/>
      <c r="H5" s="147"/>
      <c r="I5" s="148"/>
      <c r="J5" s="127"/>
      <c r="K5" s="127"/>
      <c r="L5" s="127"/>
      <c r="M5" s="129"/>
      <c r="N5" s="129"/>
      <c r="O5" s="129"/>
      <c r="P5" s="129"/>
      <c r="Q5" s="129"/>
      <c r="R5" s="129"/>
      <c r="S5" s="149"/>
    </row>
    <row r="6" spans="1:19" ht="12.75">
      <c r="A6" s="132"/>
      <c r="B6" s="143"/>
      <c r="C6" s="144"/>
      <c r="D6" s="130"/>
      <c r="E6" s="130"/>
      <c r="F6" s="190"/>
      <c r="G6" s="144"/>
      <c r="H6" s="147"/>
      <c r="I6" s="148"/>
      <c r="J6" s="127"/>
      <c r="K6" s="127"/>
      <c r="L6" s="127"/>
      <c r="M6" s="129"/>
      <c r="N6" s="129"/>
      <c r="O6" s="129"/>
      <c r="P6" s="129"/>
      <c r="Q6" s="129"/>
      <c r="R6" s="129"/>
      <c r="S6" s="149"/>
    </row>
    <row r="7" spans="1:23" ht="12.75">
      <c r="A7" s="1" t="s">
        <v>3</v>
      </c>
      <c r="C7" s="150"/>
      <c r="D7" s="150"/>
      <c r="E7" s="150"/>
      <c r="F7" s="191"/>
      <c r="G7" s="150"/>
      <c r="H7" s="150"/>
      <c r="I7" s="150"/>
      <c r="J7" s="150"/>
      <c r="K7" s="150"/>
      <c r="L7" s="150"/>
      <c r="M7" s="150"/>
      <c r="N7" s="150"/>
      <c r="O7" s="150"/>
      <c r="P7" s="150"/>
      <c r="Q7" s="150"/>
      <c r="R7" s="150"/>
      <c r="S7" s="151"/>
      <c r="T7" s="150"/>
      <c r="U7" s="152"/>
      <c r="V7" s="152"/>
      <c r="W7" s="153"/>
    </row>
    <row r="8" spans="2:23" ht="12.75">
      <c r="B8" s="122" t="s">
        <v>257</v>
      </c>
      <c r="C8" s="150"/>
      <c r="D8" s="150"/>
      <c r="E8" s="150"/>
      <c r="F8" s="191"/>
      <c r="G8" s="150"/>
      <c r="H8" s="150"/>
      <c r="I8" s="150"/>
      <c r="J8" s="150"/>
      <c r="K8" s="150"/>
      <c r="L8" s="150"/>
      <c r="M8" s="150"/>
      <c r="N8" s="150"/>
      <c r="O8" s="150"/>
      <c r="P8" s="150"/>
      <c r="Q8" s="150"/>
      <c r="R8" s="150"/>
      <c r="S8" s="151"/>
      <c r="T8" s="150"/>
      <c r="U8" s="152"/>
      <c r="V8" s="152"/>
      <c r="W8" s="153"/>
    </row>
    <row r="9" spans="2:23" ht="12.75">
      <c r="B9" s="122" t="s">
        <v>258</v>
      </c>
      <c r="C9" s="150"/>
      <c r="D9" s="150">
        <f>30210504.28-E9</f>
        <v>28150577.78</v>
      </c>
      <c r="E9" s="154">
        <f>328733+629335+37424.03+1064434.47</f>
        <v>2059926.5</v>
      </c>
      <c r="F9" s="191">
        <v>116000</v>
      </c>
      <c r="G9" s="150"/>
      <c r="H9" s="150"/>
      <c r="I9" s="150"/>
      <c r="J9" s="150">
        <v>51750</v>
      </c>
      <c r="K9" s="150"/>
      <c r="L9" s="150">
        <v>1214000</v>
      </c>
      <c r="M9" s="154">
        <v>1762316.5</v>
      </c>
      <c r="N9" s="150"/>
      <c r="O9" s="150">
        <v>134729.29</v>
      </c>
      <c r="P9" s="150"/>
      <c r="Q9" s="150"/>
      <c r="R9" s="150">
        <v>-90500</v>
      </c>
      <c r="S9" s="151"/>
      <c r="T9" s="150">
        <f>C9+D9+F9+G9+H9+I9+J9</f>
        <v>28318327.78</v>
      </c>
      <c r="U9" s="150">
        <f>E9+L9+M9+N9+O9+Q9</f>
        <v>5170972.29</v>
      </c>
      <c r="V9" s="155">
        <f>R9</f>
        <v>-90500</v>
      </c>
      <c r="W9" s="156">
        <f>SUM(T9:V9)</f>
        <v>33398800.07</v>
      </c>
    </row>
    <row r="10" spans="2:23" ht="12.75">
      <c r="B10" s="122" t="s">
        <v>259</v>
      </c>
      <c r="C10" s="150"/>
      <c r="D10" s="150">
        <f>1495308.18+4524192.34</f>
        <v>6019500.52</v>
      </c>
      <c r="E10" s="154"/>
      <c r="F10" s="191"/>
      <c r="G10" s="150"/>
      <c r="H10" s="150">
        <f>1159178.15-H11</f>
        <v>1148919.15</v>
      </c>
      <c r="I10" s="150"/>
      <c r="J10" s="150"/>
      <c r="K10" s="150"/>
      <c r="L10" s="150"/>
      <c r="M10" s="154"/>
      <c r="N10" s="150"/>
      <c r="O10" s="150"/>
      <c r="P10" s="150"/>
      <c r="Q10" s="150"/>
      <c r="R10" s="155"/>
      <c r="S10" s="151"/>
      <c r="T10" s="150">
        <f>C10+D10+F10+G10+H10+I10+J10</f>
        <v>7168419.67</v>
      </c>
      <c r="U10" s="150">
        <f>E10+L10+M10+N10+O10+Q10</f>
        <v>0</v>
      </c>
      <c r="V10" s="155">
        <f>R10</f>
        <v>0</v>
      </c>
      <c r="W10" s="156">
        <f>SUM(T10:V10)</f>
        <v>7168419.67</v>
      </c>
    </row>
    <row r="11" spans="2:23" ht="12.75">
      <c r="B11" s="122" t="s">
        <v>260</v>
      </c>
      <c r="C11" s="150"/>
      <c r="D11" s="150"/>
      <c r="E11" s="154"/>
      <c r="F11" s="191"/>
      <c r="G11" s="150"/>
      <c r="H11" s="155">
        <v>10259</v>
      </c>
      <c r="I11" s="150"/>
      <c r="J11" s="150"/>
      <c r="K11" s="150"/>
      <c r="L11" s="150"/>
      <c r="M11" s="154"/>
      <c r="N11" s="150"/>
      <c r="O11" s="150"/>
      <c r="P11" s="150"/>
      <c r="Q11" s="150"/>
      <c r="R11" s="155">
        <f>-H11</f>
        <v>-10259</v>
      </c>
      <c r="S11" s="151"/>
      <c r="T11" s="150">
        <f>C11+D11+F11+G11+H11+I11+J11</f>
        <v>10259</v>
      </c>
      <c r="U11" s="150">
        <f>E11+L11+M11+N11+O11+Q11</f>
        <v>0</v>
      </c>
      <c r="V11" s="155">
        <f>R11</f>
        <v>-10259</v>
      </c>
      <c r="W11" s="156">
        <f>SUM(T11:V11)</f>
        <v>0</v>
      </c>
    </row>
    <row r="12" spans="3:23" ht="12.75">
      <c r="C12" s="157">
        <f>SUM(C8:C11)</f>
        <v>0</v>
      </c>
      <c r="D12" s="157">
        <f aca="true" t="shared" si="0" ref="D12:T12">SUM(D8:D11)</f>
        <v>34170078.3</v>
      </c>
      <c r="E12" s="158">
        <f t="shared" si="0"/>
        <v>2059926.5</v>
      </c>
      <c r="F12" s="158">
        <f t="shared" si="0"/>
        <v>116000</v>
      </c>
      <c r="G12" s="157">
        <f t="shared" si="0"/>
        <v>0</v>
      </c>
      <c r="H12" s="157">
        <f t="shared" si="0"/>
        <v>1159178.15</v>
      </c>
      <c r="I12" s="157">
        <f t="shared" si="0"/>
        <v>0</v>
      </c>
      <c r="J12" s="157">
        <f t="shared" si="0"/>
        <v>51750</v>
      </c>
      <c r="K12" s="157"/>
      <c r="L12" s="157">
        <f t="shared" si="0"/>
        <v>1214000</v>
      </c>
      <c r="M12" s="158">
        <f t="shared" si="0"/>
        <v>1762316.5</v>
      </c>
      <c r="N12" s="157">
        <f t="shared" si="0"/>
        <v>0</v>
      </c>
      <c r="O12" s="157"/>
      <c r="P12" s="157"/>
      <c r="Q12" s="157"/>
      <c r="R12" s="159">
        <f>SUM(R8:R11)</f>
        <v>-100759</v>
      </c>
      <c r="S12" s="160"/>
      <c r="T12" s="157">
        <f t="shared" si="0"/>
        <v>35497006.45</v>
      </c>
      <c r="U12" s="161">
        <f>SUM(U8:U11)</f>
        <v>5170972.29</v>
      </c>
      <c r="V12" s="159">
        <f>SUM(V8:V11)</f>
        <v>-100759</v>
      </c>
      <c r="W12" s="161">
        <f>SUM(W8:W11)</f>
        <v>40567219.74</v>
      </c>
    </row>
    <row r="13" spans="3:23" ht="12.75">
      <c r="C13" s="162"/>
      <c r="D13" s="162"/>
      <c r="E13" s="162"/>
      <c r="F13" s="192"/>
      <c r="G13" s="162"/>
      <c r="H13" s="162"/>
      <c r="I13" s="162"/>
      <c r="J13" s="162"/>
      <c r="K13" s="162"/>
      <c r="L13" s="162"/>
      <c r="M13" s="162"/>
      <c r="N13" s="162"/>
      <c r="O13" s="162"/>
      <c r="P13" s="162"/>
      <c r="Q13" s="162"/>
      <c r="R13" s="162"/>
      <c r="S13" s="163"/>
      <c r="T13" s="162"/>
      <c r="U13" s="152"/>
      <c r="V13" s="152"/>
      <c r="W13" s="153"/>
    </row>
    <row r="14" spans="3:23" ht="12.75">
      <c r="C14" s="162"/>
      <c r="D14" s="162"/>
      <c r="E14" s="162">
        <f>D12+E12</f>
        <v>36230004.8</v>
      </c>
      <c r="F14" s="192"/>
      <c r="G14" s="162"/>
      <c r="H14" s="162"/>
      <c r="I14" s="162"/>
      <c r="J14" s="162"/>
      <c r="K14" s="162"/>
      <c r="L14" s="162"/>
      <c r="M14" s="162"/>
      <c r="N14" s="162"/>
      <c r="O14" s="162"/>
      <c r="P14" s="162"/>
      <c r="Q14" s="162"/>
      <c r="R14" s="162"/>
      <c r="S14" s="163"/>
      <c r="T14" s="162"/>
      <c r="U14" s="152"/>
      <c r="V14" s="152"/>
      <c r="W14" s="153"/>
    </row>
    <row r="15" spans="3:23" ht="12.75">
      <c r="C15" s="150"/>
      <c r="D15" s="150"/>
      <c r="E15" s="150"/>
      <c r="F15" s="191"/>
      <c r="G15" s="150"/>
      <c r="H15" s="150"/>
      <c r="I15" s="150"/>
      <c r="J15" s="150"/>
      <c r="K15" s="150"/>
      <c r="L15" s="150"/>
      <c r="M15" s="150"/>
      <c r="N15" s="150"/>
      <c r="O15" s="150"/>
      <c r="P15" s="150"/>
      <c r="Q15" s="150"/>
      <c r="R15" s="150"/>
      <c r="S15" s="151"/>
      <c r="T15" s="150"/>
      <c r="U15" s="152"/>
      <c r="V15" s="152"/>
      <c r="W15" s="153"/>
    </row>
    <row r="16" spans="1:23" ht="12.75">
      <c r="A16" s="1" t="s">
        <v>261</v>
      </c>
      <c r="C16" s="150"/>
      <c r="D16" s="150"/>
      <c r="E16" s="150"/>
      <c r="F16" s="191"/>
      <c r="G16" s="150"/>
      <c r="H16" s="150"/>
      <c r="I16" s="150"/>
      <c r="J16" s="150"/>
      <c r="K16" s="150"/>
      <c r="L16" s="150"/>
      <c r="M16" s="150"/>
      <c r="N16" s="150"/>
      <c r="O16" s="150"/>
      <c r="P16" s="150"/>
      <c r="Q16" s="150"/>
      <c r="R16" s="150"/>
      <c r="S16" s="151"/>
      <c r="T16" s="150"/>
      <c r="U16" s="152"/>
      <c r="V16" s="152"/>
      <c r="W16" s="156"/>
    </row>
    <row r="17" spans="2:23" ht="12.75">
      <c r="B17" s="122" t="s">
        <v>262</v>
      </c>
      <c r="C17" s="155">
        <v>-773345.59</v>
      </c>
      <c r="D17" s="150">
        <f>4259565.25+209781.6-E17</f>
        <v>5024684.9799999995</v>
      </c>
      <c r="E17" s="154">
        <f>-266344.78-288993.35</f>
        <v>-555338.13</v>
      </c>
      <c r="F17" s="191">
        <v>-12778</v>
      </c>
      <c r="G17" s="150">
        <v>-1187511.03</v>
      </c>
      <c r="H17" s="155">
        <f>-651714.85-H19</f>
        <v>-649777.85</v>
      </c>
      <c r="I17" s="155">
        <v>-23922.55</v>
      </c>
      <c r="J17" s="155">
        <v>-55879.55</v>
      </c>
      <c r="K17" s="155">
        <v>183258.58</v>
      </c>
      <c r="L17" s="164">
        <f>-227097.45-L19</f>
        <v>-204163.53000000003</v>
      </c>
      <c r="M17" s="164">
        <v>123089.1</v>
      </c>
      <c r="N17" s="164">
        <v>-8777.94</v>
      </c>
      <c r="O17" s="164">
        <v>-439586.56</v>
      </c>
      <c r="P17" s="164">
        <v>1054190.72</v>
      </c>
      <c r="Q17" s="164">
        <f>780434.63</f>
        <v>780434.63</v>
      </c>
      <c r="R17" s="155">
        <v>-289592.46</v>
      </c>
      <c r="S17" s="165"/>
      <c r="T17" s="150">
        <f>C17+D17+F17+G17+H17+I17+J17+K17</f>
        <v>2504728.9899999998</v>
      </c>
      <c r="U17" s="150">
        <f>E17+L17+M17+N17+O17+P17+Q17</f>
        <v>749848.2899999999</v>
      </c>
      <c r="V17" s="152">
        <f>R17</f>
        <v>-289592.46</v>
      </c>
      <c r="W17" s="156">
        <f>SUM(T17:V17)</f>
        <v>2964984.82</v>
      </c>
    </row>
    <row r="18" spans="2:23" ht="12.75">
      <c r="B18" s="122" t="s">
        <v>263</v>
      </c>
      <c r="C18" s="150"/>
      <c r="D18" s="150"/>
      <c r="E18" s="150"/>
      <c r="F18" s="191"/>
      <c r="G18" s="150"/>
      <c r="H18" s="150"/>
      <c r="I18" s="150"/>
      <c r="J18" s="150"/>
      <c r="K18" s="150"/>
      <c r="L18" s="150"/>
      <c r="M18" s="150"/>
      <c r="N18" s="150"/>
      <c r="O18" s="150"/>
      <c r="P18" s="150"/>
      <c r="Q18" s="150"/>
      <c r="R18" s="150"/>
      <c r="S18" s="151"/>
      <c r="T18" s="150">
        <f>C18+D18+F18+G18+H18+I18+J18</f>
        <v>0</v>
      </c>
      <c r="U18" s="150">
        <f>E18+L18+M18+N18+O18+Q18</f>
        <v>0</v>
      </c>
      <c r="V18" s="152"/>
      <c r="W18" s="156">
        <f>SUM(T18:V18)</f>
        <v>0</v>
      </c>
    </row>
    <row r="19" spans="2:24" ht="12.75">
      <c r="B19" s="122" t="s">
        <v>264</v>
      </c>
      <c r="C19" s="166"/>
      <c r="D19" s="166">
        <v>-209781.6</v>
      </c>
      <c r="E19" s="196"/>
      <c r="F19" s="193"/>
      <c r="G19" s="166"/>
      <c r="H19" s="166">
        <v>-1937</v>
      </c>
      <c r="I19" s="166"/>
      <c r="J19" s="166"/>
      <c r="K19" s="166"/>
      <c r="L19" s="167">
        <v>-22933.92</v>
      </c>
      <c r="M19" s="196"/>
      <c r="N19" s="196"/>
      <c r="O19" s="196"/>
      <c r="P19" s="196"/>
      <c r="Q19" s="196"/>
      <c r="R19" s="197"/>
      <c r="S19" s="168"/>
      <c r="T19" s="194">
        <f>C19+D19+F19+G19+H19+I19+J19</f>
        <v>-211718.6</v>
      </c>
      <c r="U19" s="194">
        <f>E19+L19+M19+N19+O19+Q19</f>
        <v>-22933.92</v>
      </c>
      <c r="V19" s="169"/>
      <c r="W19" s="170">
        <f>SUM(T19:V19)</f>
        <v>-234652.52000000002</v>
      </c>
      <c r="X19" s="171"/>
    </row>
    <row r="20" spans="2:23" ht="12.75">
      <c r="B20" s="122" t="s">
        <v>265</v>
      </c>
      <c r="C20" s="150"/>
      <c r="D20" s="150"/>
      <c r="E20" s="150"/>
      <c r="F20" s="191"/>
      <c r="G20" s="150"/>
      <c r="H20" s="150"/>
      <c r="I20" s="150"/>
      <c r="J20" s="150"/>
      <c r="K20" s="150"/>
      <c r="L20" s="150"/>
      <c r="M20" s="150"/>
      <c r="N20" s="150"/>
      <c r="O20" s="150"/>
      <c r="P20" s="150"/>
      <c r="Q20" s="150"/>
      <c r="R20" s="150"/>
      <c r="S20" s="151"/>
      <c r="T20" s="150">
        <f>SUM(T17:T19)</f>
        <v>2293010.3899999997</v>
      </c>
      <c r="U20" s="172">
        <f>SUM(U17:U19)</f>
        <v>726914.3699999999</v>
      </c>
      <c r="V20" s="150">
        <f>SUM(V17:V19)</f>
        <v>-289592.46</v>
      </c>
      <c r="W20" s="156">
        <f>SUM(W16:W19)</f>
        <v>2730332.3</v>
      </c>
    </row>
    <row r="21" spans="2:23" ht="12.75">
      <c r="B21" s="122" t="s">
        <v>266</v>
      </c>
      <c r="C21" s="150"/>
      <c r="D21" s="150"/>
      <c r="E21" s="150"/>
      <c r="F21" s="191"/>
      <c r="G21" s="150"/>
      <c r="H21" s="150"/>
      <c r="I21" s="150"/>
      <c r="J21" s="150"/>
      <c r="K21" s="150"/>
      <c r="L21" s="150"/>
      <c r="M21" s="150"/>
      <c r="N21" s="150"/>
      <c r="O21" s="150"/>
      <c r="P21" s="150"/>
      <c r="Q21" s="150"/>
      <c r="R21" s="150"/>
      <c r="S21" s="151"/>
      <c r="T21" s="150"/>
      <c r="U21" s="152"/>
      <c r="V21" s="152"/>
      <c r="W21" s="173">
        <v>-1052146</v>
      </c>
    </row>
    <row r="22" spans="2:23" ht="12.75">
      <c r="B22" s="122" t="s">
        <v>267</v>
      </c>
      <c r="C22" s="150"/>
      <c r="D22" s="150"/>
      <c r="E22" s="150"/>
      <c r="F22" s="191"/>
      <c r="G22" s="150"/>
      <c r="H22" s="150"/>
      <c r="I22" s="150"/>
      <c r="J22" s="150"/>
      <c r="K22" s="150"/>
      <c r="L22" s="150"/>
      <c r="M22" s="150"/>
      <c r="N22" s="150"/>
      <c r="O22" s="150"/>
      <c r="P22" s="150"/>
      <c r="Q22" s="150"/>
      <c r="R22" s="150"/>
      <c r="S22" s="151"/>
      <c r="T22" s="157"/>
      <c r="U22" s="174"/>
      <c r="V22" s="174"/>
      <c r="W22" s="175">
        <f>SUM(W20:W21)</f>
        <v>1678186.2999999998</v>
      </c>
    </row>
    <row r="23" spans="3:23" ht="12.75">
      <c r="C23" s="150"/>
      <c r="D23" s="150"/>
      <c r="E23" s="150"/>
      <c r="F23" s="191"/>
      <c r="G23" s="150"/>
      <c r="H23" s="150"/>
      <c r="I23" s="150"/>
      <c r="J23" s="150"/>
      <c r="K23" s="150"/>
      <c r="L23" s="150"/>
      <c r="M23" s="150"/>
      <c r="N23" s="150"/>
      <c r="O23" s="150"/>
      <c r="P23" s="150"/>
      <c r="Q23" s="150"/>
      <c r="R23" s="150"/>
      <c r="S23" s="151"/>
      <c r="T23" s="150"/>
      <c r="U23" s="152"/>
      <c r="V23" s="152"/>
      <c r="W23" s="153"/>
    </row>
    <row r="24" spans="1:23" ht="12.75">
      <c r="A24" s="1" t="s">
        <v>268</v>
      </c>
      <c r="C24" s="150"/>
      <c r="D24" s="150"/>
      <c r="E24" s="150"/>
      <c r="F24" s="191"/>
      <c r="G24" s="150"/>
      <c r="H24" s="150"/>
      <c r="I24" s="150"/>
      <c r="J24" s="150"/>
      <c r="K24" s="150"/>
      <c r="L24" s="150"/>
      <c r="M24" s="150"/>
      <c r="N24" s="150"/>
      <c r="O24" s="150"/>
      <c r="P24" s="150"/>
      <c r="Q24" s="150"/>
      <c r="R24" s="150"/>
      <c r="S24" s="151"/>
      <c r="T24" s="150"/>
      <c r="U24" s="152"/>
      <c r="V24" s="152"/>
      <c r="W24" s="153"/>
    </row>
    <row r="25" spans="2:23" ht="12.75">
      <c r="B25" s="122" t="s">
        <v>269</v>
      </c>
      <c r="C25" s="150"/>
      <c r="D25" s="150"/>
      <c r="E25" s="150"/>
      <c r="F25" s="191"/>
      <c r="G25" s="150"/>
      <c r="H25" s="150"/>
      <c r="I25" s="150"/>
      <c r="J25" s="150"/>
      <c r="K25" s="150"/>
      <c r="L25" s="150"/>
      <c r="M25" s="150"/>
      <c r="N25" s="150"/>
      <c r="O25" s="150"/>
      <c r="P25" s="150"/>
      <c r="Q25" s="150"/>
      <c r="R25" s="150"/>
      <c r="S25" s="151"/>
      <c r="T25" s="150"/>
      <c r="U25" s="152"/>
      <c r="V25" s="152"/>
      <c r="W25" s="153"/>
    </row>
    <row r="26" spans="2:23" ht="12.75">
      <c r="B26" s="122" t="s">
        <v>270</v>
      </c>
      <c r="C26" s="150"/>
      <c r="D26" s="150"/>
      <c r="E26" s="154"/>
      <c r="F26" s="191"/>
      <c r="G26" s="150"/>
      <c r="H26" s="150"/>
      <c r="I26" s="150"/>
      <c r="J26" s="150"/>
      <c r="K26" s="150"/>
      <c r="L26" s="154"/>
      <c r="M26" s="154"/>
      <c r="N26" s="154"/>
      <c r="O26" s="154"/>
      <c r="P26" s="154"/>
      <c r="Q26" s="154"/>
      <c r="R26" s="150"/>
      <c r="S26" s="151"/>
      <c r="T26" s="150">
        <f>C26+D26+G26+H26+I26+J26</f>
        <v>0</v>
      </c>
      <c r="U26" s="150">
        <f>E26+L26+M26+N26</f>
        <v>0</v>
      </c>
      <c r="V26" s="176">
        <f>R26</f>
        <v>0</v>
      </c>
      <c r="W26" s="156">
        <f>SUM(T26:V26)</f>
        <v>0</v>
      </c>
    </row>
    <row r="27" spans="2:23" ht="12.75">
      <c r="B27" s="122" t="s">
        <v>271</v>
      </c>
      <c r="C27" s="150"/>
      <c r="D27" s="150"/>
      <c r="E27" s="154"/>
      <c r="F27" s="191"/>
      <c r="G27" s="150"/>
      <c r="H27" s="150"/>
      <c r="I27" s="150"/>
      <c r="J27" s="150"/>
      <c r="K27" s="150"/>
      <c r="L27" s="154"/>
      <c r="M27" s="154"/>
      <c r="N27" s="154"/>
      <c r="O27" s="154"/>
      <c r="P27" s="154"/>
      <c r="Q27" s="154"/>
      <c r="R27" s="155"/>
      <c r="S27" s="151"/>
      <c r="T27" s="150">
        <f>C27+D27+G27+H27+I27+J27</f>
        <v>0</v>
      </c>
      <c r="U27" s="150">
        <f>E27+L27+M27+N27</f>
        <v>0</v>
      </c>
      <c r="V27" s="155">
        <f>R27</f>
        <v>0</v>
      </c>
      <c r="W27" s="156">
        <f>SUM(T27:V27)</f>
        <v>0</v>
      </c>
    </row>
    <row r="28" spans="3:23" ht="12.75">
      <c r="C28" s="157">
        <f>SUM(C26:C27)</f>
        <v>0</v>
      </c>
      <c r="D28" s="157">
        <f aca="true" t="shared" si="1" ref="D28:L28">SUM(D26:D27)</f>
        <v>0</v>
      </c>
      <c r="E28" s="158">
        <f t="shared" si="1"/>
        <v>0</v>
      </c>
      <c r="F28" s="178"/>
      <c r="G28" s="157">
        <f t="shared" si="1"/>
        <v>0</v>
      </c>
      <c r="H28" s="157">
        <f t="shared" si="1"/>
        <v>0</v>
      </c>
      <c r="I28" s="157">
        <f t="shared" si="1"/>
        <v>0</v>
      </c>
      <c r="J28" s="157">
        <f t="shared" si="1"/>
        <v>0</v>
      </c>
      <c r="K28" s="157"/>
      <c r="L28" s="158">
        <f t="shared" si="1"/>
        <v>0</v>
      </c>
      <c r="M28" s="158">
        <f>SUM(M26:M27)</f>
        <v>0</v>
      </c>
      <c r="N28" s="158">
        <f>SUM(N26:N27)</f>
        <v>0</v>
      </c>
      <c r="O28" s="158"/>
      <c r="P28" s="158"/>
      <c r="Q28" s="158"/>
      <c r="R28" s="177">
        <f>SUM(R26:R27)</f>
        <v>0</v>
      </c>
      <c r="S28" s="160"/>
      <c r="T28" s="178">
        <f>SUM(T26:T27)</f>
        <v>0</v>
      </c>
      <c r="U28" s="179">
        <f>SUM(U26:U27)</f>
        <v>0</v>
      </c>
      <c r="V28" s="177">
        <f>SUM(V26:V27)</f>
        <v>0</v>
      </c>
      <c r="W28" s="179">
        <f>SUM(W26:W27)</f>
        <v>0</v>
      </c>
    </row>
    <row r="29" spans="3:23" ht="12.75">
      <c r="C29" s="150"/>
      <c r="D29" s="150"/>
      <c r="E29" s="150"/>
      <c r="F29" s="150"/>
      <c r="G29" s="150"/>
      <c r="H29" s="150"/>
      <c r="I29" s="150"/>
      <c r="J29" s="150"/>
      <c r="K29" s="150"/>
      <c r="L29" s="150"/>
      <c r="M29" s="150"/>
      <c r="N29" s="150"/>
      <c r="O29" s="150"/>
      <c r="P29" s="150"/>
      <c r="Q29" s="150"/>
      <c r="R29" s="150"/>
      <c r="S29" s="151"/>
      <c r="T29" s="150"/>
      <c r="U29" s="152"/>
      <c r="V29" s="152"/>
      <c r="W29" s="153"/>
    </row>
    <row r="30" spans="1:23" ht="12.75">
      <c r="A30" s="1" t="s">
        <v>272</v>
      </c>
      <c r="C30" s="150"/>
      <c r="D30" s="150"/>
      <c r="E30" s="150"/>
      <c r="F30" s="150"/>
      <c r="G30" s="150"/>
      <c r="H30" s="150"/>
      <c r="I30" s="150"/>
      <c r="J30" s="150"/>
      <c r="K30" s="150"/>
      <c r="L30" s="150"/>
      <c r="M30" s="150"/>
      <c r="N30" s="150"/>
      <c r="O30" s="150"/>
      <c r="P30" s="150"/>
      <c r="Q30" s="150"/>
      <c r="R30" s="150"/>
      <c r="S30" s="151"/>
      <c r="T30" s="150"/>
      <c r="U30" s="152"/>
      <c r="V30" s="152"/>
      <c r="W30" s="153"/>
    </row>
    <row r="31" spans="2:23" ht="12.75">
      <c r="B31" s="122" t="s">
        <v>273</v>
      </c>
      <c r="C31" s="150"/>
      <c r="D31" s="150"/>
      <c r="E31" s="150"/>
      <c r="F31" s="150"/>
      <c r="G31" s="150"/>
      <c r="H31" s="150"/>
      <c r="I31" s="150"/>
      <c r="J31" s="150"/>
      <c r="K31" s="150"/>
      <c r="L31" s="150"/>
      <c r="M31" s="150"/>
      <c r="N31" s="150"/>
      <c r="O31" s="150"/>
      <c r="P31" s="150"/>
      <c r="Q31" s="150"/>
      <c r="R31" s="150"/>
      <c r="S31" s="151"/>
      <c r="T31" s="150"/>
      <c r="U31" s="150"/>
      <c r="V31" s="152"/>
      <c r="W31" s="156"/>
    </row>
    <row r="32" spans="2:23" ht="12.75">
      <c r="B32" s="122" t="s">
        <v>274</v>
      </c>
      <c r="C32" s="150"/>
      <c r="D32" s="150"/>
      <c r="E32" s="154"/>
      <c r="F32" s="154"/>
      <c r="G32" s="150"/>
      <c r="H32" s="150"/>
      <c r="I32" s="150"/>
      <c r="J32" s="150"/>
      <c r="K32" s="150"/>
      <c r="L32" s="154"/>
      <c r="M32" s="154"/>
      <c r="N32" s="154"/>
      <c r="O32" s="154"/>
      <c r="P32" s="154"/>
      <c r="Q32" s="154"/>
      <c r="R32" s="155"/>
      <c r="S32" s="151"/>
      <c r="T32" s="150">
        <f>C32+D32+G32+H32+I32+J32</f>
        <v>0</v>
      </c>
      <c r="U32" s="150">
        <f>E32+L32+M32+N32</f>
        <v>0</v>
      </c>
      <c r="V32" s="155">
        <f>R32</f>
        <v>0</v>
      </c>
      <c r="W32" s="156">
        <f>SUM(T32:V32)</f>
        <v>0</v>
      </c>
    </row>
    <row r="33" spans="2:23" ht="12.75">
      <c r="B33" s="122" t="s">
        <v>275</v>
      </c>
      <c r="C33" s="150"/>
      <c r="D33" s="150"/>
      <c r="E33" s="154"/>
      <c r="F33" s="154"/>
      <c r="G33" s="150"/>
      <c r="H33" s="150"/>
      <c r="I33" s="150"/>
      <c r="J33" s="150"/>
      <c r="K33" s="150"/>
      <c r="L33" s="154"/>
      <c r="M33" s="154"/>
      <c r="N33" s="154"/>
      <c r="O33" s="154"/>
      <c r="P33" s="154"/>
      <c r="Q33" s="154"/>
      <c r="R33" s="150"/>
      <c r="S33" s="151"/>
      <c r="T33" s="150">
        <f>C33+D33+G33+H33+I33+J33</f>
        <v>0</v>
      </c>
      <c r="U33" s="150">
        <f>E33+L33+M33+N33</f>
        <v>0</v>
      </c>
      <c r="V33" s="155">
        <f>R33</f>
        <v>0</v>
      </c>
      <c r="W33" s="156">
        <f>SUM(T33:V33)</f>
        <v>0</v>
      </c>
    </row>
    <row r="34" spans="3:23" ht="12.75">
      <c r="C34" s="157">
        <f>SUM(C32:C33)</f>
        <v>0</v>
      </c>
      <c r="D34" s="157">
        <f aca="true" t="shared" si="2" ref="D34:L34">SUM(D32:D33)</f>
        <v>0</v>
      </c>
      <c r="E34" s="158">
        <f t="shared" si="2"/>
        <v>0</v>
      </c>
      <c r="F34" s="158"/>
      <c r="G34" s="157">
        <f t="shared" si="2"/>
        <v>0</v>
      </c>
      <c r="H34" s="157">
        <f t="shared" si="2"/>
        <v>0</v>
      </c>
      <c r="I34" s="157">
        <f t="shared" si="2"/>
        <v>0</v>
      </c>
      <c r="J34" s="157">
        <f t="shared" si="2"/>
        <v>0</v>
      </c>
      <c r="K34" s="157"/>
      <c r="L34" s="158">
        <f t="shared" si="2"/>
        <v>0</v>
      </c>
      <c r="M34" s="158">
        <f>SUM(M32:M33)</f>
        <v>0</v>
      </c>
      <c r="N34" s="158">
        <f>SUM(N32:N33)</f>
        <v>0</v>
      </c>
      <c r="O34" s="158"/>
      <c r="P34" s="158"/>
      <c r="Q34" s="158"/>
      <c r="R34" s="159">
        <f>SUM(R32:R33)</f>
        <v>0</v>
      </c>
      <c r="S34" s="160"/>
      <c r="T34" s="157">
        <f>SUM(T32:T33)</f>
        <v>0</v>
      </c>
      <c r="U34" s="161">
        <f>SUM(U32:U33)</f>
        <v>0</v>
      </c>
      <c r="V34" s="159">
        <f>SUM(V32:V33)</f>
        <v>0</v>
      </c>
      <c r="W34" s="161">
        <f>SUM(W32:W33)</f>
        <v>0</v>
      </c>
    </row>
    <row r="35" spans="3:23" ht="12.75">
      <c r="C35" s="150"/>
      <c r="D35" s="150"/>
      <c r="E35" s="150"/>
      <c r="F35" s="150"/>
      <c r="G35" s="150"/>
      <c r="H35" s="150"/>
      <c r="I35" s="150"/>
      <c r="J35" s="150"/>
      <c r="K35" s="150"/>
      <c r="L35" s="150"/>
      <c r="M35" s="150"/>
      <c r="N35" s="150"/>
      <c r="O35" s="150"/>
      <c r="P35" s="150"/>
      <c r="Q35" s="150"/>
      <c r="R35" s="150"/>
      <c r="S35" s="150"/>
      <c r="T35" s="150"/>
      <c r="U35" s="152"/>
      <c r="V35" s="152"/>
      <c r="W35" s="153"/>
    </row>
    <row r="36" spans="1:23" ht="12.75">
      <c r="A36" s="1" t="s">
        <v>276</v>
      </c>
      <c r="C36" s="150"/>
      <c r="D36" s="150"/>
      <c r="E36" s="150"/>
      <c r="F36" s="150"/>
      <c r="G36" s="150"/>
      <c r="H36" s="150"/>
      <c r="I36" s="150"/>
      <c r="J36" s="150"/>
      <c r="K36" s="150"/>
      <c r="L36" s="150"/>
      <c r="M36" s="150"/>
      <c r="N36" s="150"/>
      <c r="O36" s="150"/>
      <c r="P36" s="150"/>
      <c r="Q36" s="150"/>
      <c r="R36" s="150"/>
      <c r="S36" s="150"/>
      <c r="T36" s="150"/>
      <c r="U36" s="152"/>
      <c r="V36" s="152"/>
      <c r="W36" s="153"/>
    </row>
    <row r="37" spans="2:23" ht="12.75">
      <c r="B37" s="122" t="s">
        <v>277</v>
      </c>
      <c r="C37" s="150"/>
      <c r="D37" s="150"/>
      <c r="E37" s="150"/>
      <c r="F37" s="150"/>
      <c r="G37" s="150"/>
      <c r="H37" s="150"/>
      <c r="I37" s="150"/>
      <c r="J37" s="150"/>
      <c r="K37" s="150"/>
      <c r="L37" s="150"/>
      <c r="M37" s="150"/>
      <c r="N37" s="150"/>
      <c r="O37" s="150"/>
      <c r="P37" s="150"/>
      <c r="Q37" s="150"/>
      <c r="R37" s="150"/>
      <c r="S37" s="150"/>
      <c r="T37" s="150"/>
      <c r="U37" s="152"/>
      <c r="V37" s="152"/>
      <c r="W37" s="153"/>
    </row>
    <row r="38" spans="2:23" ht="12.75">
      <c r="B38" s="122" t="s">
        <v>278</v>
      </c>
      <c r="C38" s="150"/>
      <c r="D38" s="150"/>
      <c r="E38" s="154"/>
      <c r="F38" s="154"/>
      <c r="G38" s="150"/>
      <c r="H38" s="150"/>
      <c r="I38" s="150"/>
      <c r="J38" s="150"/>
      <c r="K38" s="150"/>
      <c r="L38" s="154"/>
      <c r="M38" s="154"/>
      <c r="N38" s="154"/>
      <c r="O38" s="154"/>
      <c r="P38" s="154"/>
      <c r="Q38" s="154"/>
      <c r="R38" s="150"/>
      <c r="S38" s="150"/>
      <c r="T38" s="150">
        <f>C38+D38+G38+H38+I38+J38</f>
        <v>0</v>
      </c>
      <c r="U38" s="150">
        <f>E38+L38+M38+N38</f>
        <v>0</v>
      </c>
      <c r="V38" s="176">
        <f>R38</f>
        <v>0</v>
      </c>
      <c r="W38" s="156">
        <f>SUM(T38:V38)</f>
        <v>0</v>
      </c>
    </row>
    <row r="39" spans="2:23" ht="12.75">
      <c r="B39" s="122" t="s">
        <v>279</v>
      </c>
      <c r="C39" s="150"/>
      <c r="D39" s="150"/>
      <c r="E39" s="154"/>
      <c r="F39" s="154"/>
      <c r="G39" s="150"/>
      <c r="H39" s="150"/>
      <c r="I39" s="150"/>
      <c r="J39" s="150"/>
      <c r="K39" s="150"/>
      <c r="L39" s="154"/>
      <c r="M39" s="154"/>
      <c r="N39" s="154"/>
      <c r="O39" s="154"/>
      <c r="P39" s="154"/>
      <c r="Q39" s="154"/>
      <c r="R39" s="150"/>
      <c r="S39" s="150"/>
      <c r="T39" s="150">
        <f aca="true" t="shared" si="3" ref="T39:T49">C39+D39+G39+H39+I39+J39</f>
        <v>0</v>
      </c>
      <c r="U39" s="150">
        <f aca="true" t="shared" si="4" ref="U39:U49">E39+L39+M39+N39</f>
        <v>0</v>
      </c>
      <c r="V39" s="176">
        <f aca="true" t="shared" si="5" ref="V39:V49">R39</f>
        <v>0</v>
      </c>
      <c r="W39" s="156">
        <f aca="true" t="shared" si="6" ref="W39:W49">SUM(T39:V39)</f>
        <v>0</v>
      </c>
    </row>
    <row r="40" spans="2:23" ht="12.75">
      <c r="B40" s="122" t="s">
        <v>280</v>
      </c>
      <c r="C40" s="150"/>
      <c r="D40" s="150"/>
      <c r="E40" s="154"/>
      <c r="F40" s="154"/>
      <c r="G40" s="150"/>
      <c r="H40" s="150"/>
      <c r="I40" s="150"/>
      <c r="J40" s="150"/>
      <c r="K40" s="150"/>
      <c r="L40" s="154"/>
      <c r="M40" s="154"/>
      <c r="N40" s="154"/>
      <c r="O40" s="154"/>
      <c r="P40" s="154"/>
      <c r="Q40" s="154"/>
      <c r="R40" s="150"/>
      <c r="S40" s="150"/>
      <c r="T40" s="150">
        <f t="shared" si="3"/>
        <v>0</v>
      </c>
      <c r="U40" s="150">
        <f t="shared" si="4"/>
        <v>0</v>
      </c>
      <c r="V40" s="176">
        <f t="shared" si="5"/>
        <v>0</v>
      </c>
      <c r="W40" s="156">
        <f t="shared" si="6"/>
        <v>0</v>
      </c>
    </row>
    <row r="41" spans="2:23" ht="12.75">
      <c r="B41" s="122" t="s">
        <v>281</v>
      </c>
      <c r="C41" s="153"/>
      <c r="D41" s="153"/>
      <c r="E41" s="180"/>
      <c r="F41" s="180"/>
      <c r="G41" s="153"/>
      <c r="H41" s="153"/>
      <c r="I41" s="153"/>
      <c r="J41" s="153"/>
      <c r="K41" s="153"/>
      <c r="L41" s="180"/>
      <c r="M41" s="180"/>
      <c r="N41" s="180"/>
      <c r="O41" s="180"/>
      <c r="P41" s="180"/>
      <c r="Q41" s="180"/>
      <c r="R41" s="153"/>
      <c r="S41" s="153"/>
      <c r="T41" s="150">
        <f t="shared" si="3"/>
        <v>0</v>
      </c>
      <c r="U41" s="150">
        <f t="shared" si="4"/>
        <v>0</v>
      </c>
      <c r="V41" s="176">
        <f t="shared" si="5"/>
        <v>0</v>
      </c>
      <c r="W41" s="156">
        <f t="shared" si="6"/>
        <v>0</v>
      </c>
    </row>
    <row r="42" spans="2:23" ht="12.75">
      <c r="B42" s="122" t="s">
        <v>278</v>
      </c>
      <c r="C42" s="153"/>
      <c r="D42" s="150"/>
      <c r="E42" s="180"/>
      <c r="F42" s="180"/>
      <c r="G42" s="153"/>
      <c r="H42" s="150"/>
      <c r="I42" s="150"/>
      <c r="J42" s="153"/>
      <c r="K42" s="153"/>
      <c r="L42" s="154"/>
      <c r="M42" s="154"/>
      <c r="N42" s="154"/>
      <c r="O42" s="154"/>
      <c r="P42" s="154"/>
      <c r="Q42" s="154"/>
      <c r="R42" s="150"/>
      <c r="S42" s="153"/>
      <c r="T42" s="150">
        <f t="shared" si="3"/>
        <v>0</v>
      </c>
      <c r="U42" s="150">
        <f t="shared" si="4"/>
        <v>0</v>
      </c>
      <c r="V42" s="176">
        <f t="shared" si="5"/>
        <v>0</v>
      </c>
      <c r="W42" s="156">
        <f t="shared" si="6"/>
        <v>0</v>
      </c>
    </row>
    <row r="43" spans="2:23" ht="12.75">
      <c r="B43" s="122" t="s">
        <v>282</v>
      </c>
      <c r="C43" s="153"/>
      <c r="D43" s="153"/>
      <c r="E43" s="180"/>
      <c r="F43" s="180"/>
      <c r="G43" s="153"/>
      <c r="H43" s="153"/>
      <c r="I43" s="153"/>
      <c r="J43" s="153"/>
      <c r="K43" s="153"/>
      <c r="L43" s="154"/>
      <c r="M43" s="154"/>
      <c r="N43" s="154"/>
      <c r="O43" s="154"/>
      <c r="P43" s="154"/>
      <c r="Q43" s="154"/>
      <c r="R43" s="150"/>
      <c r="S43" s="153"/>
      <c r="T43" s="150">
        <f t="shared" si="3"/>
        <v>0</v>
      </c>
      <c r="U43" s="150">
        <f t="shared" si="4"/>
        <v>0</v>
      </c>
      <c r="V43" s="176">
        <f t="shared" si="5"/>
        <v>0</v>
      </c>
      <c r="W43" s="156">
        <f t="shared" si="6"/>
        <v>0</v>
      </c>
    </row>
    <row r="44" spans="2:102" ht="12.75">
      <c r="B44" s="122" t="s">
        <v>279</v>
      </c>
      <c r="C44" s="150"/>
      <c r="D44" s="150"/>
      <c r="E44" s="154"/>
      <c r="F44" s="154"/>
      <c r="G44" s="150"/>
      <c r="H44" s="150"/>
      <c r="I44" s="150"/>
      <c r="J44" s="150"/>
      <c r="K44" s="150"/>
      <c r="L44" s="154"/>
      <c r="M44" s="154"/>
      <c r="N44" s="154"/>
      <c r="O44" s="154"/>
      <c r="P44" s="154"/>
      <c r="Q44" s="154"/>
      <c r="R44" s="150"/>
      <c r="S44" s="150"/>
      <c r="T44" s="150">
        <f t="shared" si="3"/>
        <v>0</v>
      </c>
      <c r="U44" s="150">
        <f t="shared" si="4"/>
        <v>0</v>
      </c>
      <c r="V44" s="152">
        <f t="shared" si="5"/>
        <v>0</v>
      </c>
      <c r="W44" s="156">
        <f t="shared" si="6"/>
        <v>0</v>
      </c>
      <c r="X44" s="152"/>
      <c r="Y44" s="152"/>
      <c r="Z44" s="152"/>
      <c r="AA44" s="152"/>
      <c r="AB44" s="152"/>
      <c r="AC44" s="152"/>
      <c r="AD44" s="152"/>
      <c r="AE44" s="152"/>
      <c r="AF44" s="152"/>
      <c r="AG44" s="152"/>
      <c r="AH44" s="152"/>
      <c r="AI44" s="152"/>
      <c r="AJ44" s="152"/>
      <c r="AK44" s="152"/>
      <c r="AL44" s="152"/>
      <c r="AM44" s="152"/>
      <c r="AN44" s="152"/>
      <c r="AO44" s="152"/>
      <c r="AP44" s="152"/>
      <c r="AQ44" s="152"/>
      <c r="AR44" s="152"/>
      <c r="AS44" s="152"/>
      <c r="AT44" s="152"/>
      <c r="AU44" s="152"/>
      <c r="AV44" s="152"/>
      <c r="AW44" s="152"/>
      <c r="AX44" s="152"/>
      <c r="AY44" s="152"/>
      <c r="AZ44" s="152"/>
      <c r="BA44" s="152"/>
      <c r="BB44" s="152"/>
      <c r="BC44" s="152"/>
      <c r="BD44" s="152"/>
      <c r="BE44" s="152"/>
      <c r="BF44" s="152"/>
      <c r="BG44" s="152"/>
      <c r="BH44" s="152"/>
      <c r="BI44" s="152"/>
      <c r="BJ44" s="152"/>
      <c r="BK44" s="152"/>
      <c r="BL44" s="152"/>
      <c r="BM44" s="152"/>
      <c r="BN44" s="152"/>
      <c r="BO44" s="152"/>
      <c r="BP44" s="152"/>
      <c r="BQ44" s="152"/>
      <c r="BR44" s="152"/>
      <c r="BS44" s="152"/>
      <c r="BT44" s="152"/>
      <c r="BU44" s="152"/>
      <c r="BV44" s="152"/>
      <c r="BW44" s="152"/>
      <c r="BX44" s="152"/>
      <c r="BY44" s="152"/>
      <c r="BZ44" s="152"/>
      <c r="CA44" s="152"/>
      <c r="CB44" s="152"/>
      <c r="CC44" s="152"/>
      <c r="CD44" s="152"/>
      <c r="CE44" s="152"/>
      <c r="CF44" s="152"/>
      <c r="CG44" s="152"/>
      <c r="CH44" s="152"/>
      <c r="CI44" s="152"/>
      <c r="CJ44" s="152"/>
      <c r="CK44" s="152"/>
      <c r="CL44" s="152"/>
      <c r="CM44" s="152"/>
      <c r="CN44" s="152"/>
      <c r="CO44" s="152"/>
      <c r="CP44" s="152"/>
      <c r="CQ44" s="152"/>
      <c r="CR44" s="152"/>
      <c r="CS44" s="152"/>
      <c r="CT44" s="152"/>
      <c r="CU44" s="152"/>
      <c r="CV44" s="152"/>
      <c r="CW44" s="152"/>
      <c r="CX44" s="152"/>
    </row>
    <row r="45" spans="2:102" ht="12.75">
      <c r="B45" s="122" t="s">
        <v>280</v>
      </c>
      <c r="C45" s="150"/>
      <c r="D45" s="150"/>
      <c r="E45" s="154"/>
      <c r="F45" s="154"/>
      <c r="G45" s="150"/>
      <c r="H45" s="150"/>
      <c r="I45" s="150"/>
      <c r="J45" s="150"/>
      <c r="K45" s="150"/>
      <c r="L45" s="154"/>
      <c r="M45" s="154"/>
      <c r="N45" s="154"/>
      <c r="O45" s="154"/>
      <c r="P45" s="154"/>
      <c r="Q45" s="154"/>
      <c r="R45" s="150"/>
      <c r="S45" s="150"/>
      <c r="T45" s="150">
        <f t="shared" si="3"/>
        <v>0</v>
      </c>
      <c r="U45" s="150">
        <f t="shared" si="4"/>
        <v>0</v>
      </c>
      <c r="V45" s="152">
        <f t="shared" si="5"/>
        <v>0</v>
      </c>
      <c r="W45" s="156">
        <f t="shared" si="6"/>
        <v>0</v>
      </c>
      <c r="X45" s="152"/>
      <c r="Y45" s="152"/>
      <c r="Z45" s="152"/>
      <c r="AA45" s="152"/>
      <c r="AB45" s="152"/>
      <c r="AC45" s="152"/>
      <c r="AD45" s="152"/>
      <c r="AE45" s="152"/>
      <c r="AF45" s="152"/>
      <c r="AG45" s="152"/>
      <c r="AH45" s="152"/>
      <c r="AI45" s="152"/>
      <c r="AJ45" s="152"/>
      <c r="AK45" s="152"/>
      <c r="AL45" s="152"/>
      <c r="AM45" s="152"/>
      <c r="AN45" s="152"/>
      <c r="AO45" s="152"/>
      <c r="AP45" s="152"/>
      <c r="AQ45" s="152"/>
      <c r="AR45" s="152"/>
      <c r="AS45" s="152"/>
      <c r="AT45" s="152"/>
      <c r="AU45" s="152"/>
      <c r="AV45" s="152"/>
      <c r="AW45" s="152"/>
      <c r="AX45" s="152"/>
      <c r="AY45" s="152"/>
      <c r="AZ45" s="152"/>
      <c r="BA45" s="152"/>
      <c r="BB45" s="152"/>
      <c r="BC45" s="152"/>
      <c r="BD45" s="152"/>
      <c r="BE45" s="152"/>
      <c r="BF45" s="152"/>
      <c r="BG45" s="152"/>
      <c r="BH45" s="152"/>
      <c r="BI45" s="152"/>
      <c r="BJ45" s="152"/>
      <c r="BK45" s="152"/>
      <c r="BL45" s="152"/>
      <c r="BM45" s="152"/>
      <c r="BN45" s="152"/>
      <c r="BO45" s="152"/>
      <c r="BP45" s="152"/>
      <c r="BQ45" s="152"/>
      <c r="BR45" s="152"/>
      <c r="BS45" s="152"/>
      <c r="BT45" s="152"/>
      <c r="BU45" s="152"/>
      <c r="BV45" s="152"/>
      <c r="BW45" s="152"/>
      <c r="BX45" s="152"/>
      <c r="BY45" s="152"/>
      <c r="BZ45" s="152"/>
      <c r="CA45" s="152"/>
      <c r="CB45" s="152"/>
      <c r="CC45" s="152"/>
      <c r="CD45" s="152"/>
      <c r="CE45" s="152"/>
      <c r="CF45" s="152"/>
      <c r="CG45" s="152"/>
      <c r="CH45" s="152"/>
      <c r="CI45" s="152"/>
      <c r="CJ45" s="152"/>
      <c r="CK45" s="152"/>
      <c r="CL45" s="152"/>
      <c r="CM45" s="152"/>
      <c r="CN45" s="152"/>
      <c r="CO45" s="152"/>
      <c r="CP45" s="152"/>
      <c r="CQ45" s="152"/>
      <c r="CR45" s="152"/>
      <c r="CS45" s="152"/>
      <c r="CT45" s="152"/>
      <c r="CU45" s="152"/>
      <c r="CV45" s="152"/>
      <c r="CW45" s="152"/>
      <c r="CX45" s="152"/>
    </row>
    <row r="46" spans="2:102" ht="12.75">
      <c r="B46" s="122" t="s">
        <v>283</v>
      </c>
      <c r="C46" s="150"/>
      <c r="D46" s="150"/>
      <c r="E46" s="154"/>
      <c r="F46" s="154"/>
      <c r="G46" s="150"/>
      <c r="H46" s="150"/>
      <c r="I46" s="150"/>
      <c r="J46" s="150"/>
      <c r="K46" s="150"/>
      <c r="L46" s="154"/>
      <c r="M46" s="154"/>
      <c r="N46" s="154"/>
      <c r="O46" s="154"/>
      <c r="P46" s="154"/>
      <c r="Q46" s="154"/>
      <c r="R46" s="150"/>
      <c r="S46" s="150"/>
      <c r="T46" s="150">
        <f t="shared" si="3"/>
        <v>0</v>
      </c>
      <c r="U46" s="150">
        <f t="shared" si="4"/>
        <v>0</v>
      </c>
      <c r="V46" s="152">
        <f t="shared" si="5"/>
        <v>0</v>
      </c>
      <c r="W46" s="156">
        <f t="shared" si="6"/>
        <v>0</v>
      </c>
      <c r="X46" s="152"/>
      <c r="Y46" s="152"/>
      <c r="Z46" s="152"/>
      <c r="AA46" s="152"/>
      <c r="AB46" s="152"/>
      <c r="AC46" s="152"/>
      <c r="AD46" s="152"/>
      <c r="AE46" s="152"/>
      <c r="AF46" s="152"/>
      <c r="AG46" s="152"/>
      <c r="AH46" s="152"/>
      <c r="AI46" s="152"/>
      <c r="AJ46" s="152"/>
      <c r="AK46" s="152"/>
      <c r="AL46" s="152"/>
      <c r="AM46" s="152"/>
      <c r="AN46" s="152"/>
      <c r="AO46" s="152"/>
      <c r="AP46" s="152"/>
      <c r="AQ46" s="152"/>
      <c r="AR46" s="152"/>
      <c r="AS46" s="152"/>
      <c r="AT46" s="152"/>
      <c r="AU46" s="152"/>
      <c r="AV46" s="152"/>
      <c r="AW46" s="152"/>
      <c r="AX46" s="152"/>
      <c r="AY46" s="152"/>
      <c r="AZ46" s="152"/>
      <c r="BA46" s="152"/>
      <c r="BB46" s="152"/>
      <c r="BC46" s="152"/>
      <c r="BD46" s="152"/>
      <c r="BE46" s="152"/>
      <c r="BF46" s="152"/>
      <c r="BG46" s="152"/>
      <c r="BH46" s="152"/>
      <c r="BI46" s="152"/>
      <c r="BJ46" s="152"/>
      <c r="BK46" s="152"/>
      <c r="BL46" s="152"/>
      <c r="BM46" s="152"/>
      <c r="BN46" s="152"/>
      <c r="BO46" s="152"/>
      <c r="BP46" s="152"/>
      <c r="BQ46" s="152"/>
      <c r="BR46" s="152"/>
      <c r="BS46" s="152"/>
      <c r="BT46" s="152"/>
      <c r="BU46" s="152"/>
      <c r="BV46" s="152"/>
      <c r="BW46" s="152"/>
      <c r="BX46" s="152"/>
      <c r="BY46" s="152"/>
      <c r="BZ46" s="152"/>
      <c r="CA46" s="152"/>
      <c r="CB46" s="152"/>
      <c r="CC46" s="152"/>
      <c r="CD46" s="152"/>
      <c r="CE46" s="152"/>
      <c r="CF46" s="152"/>
      <c r="CG46" s="152"/>
      <c r="CH46" s="152"/>
      <c r="CI46" s="152"/>
      <c r="CJ46" s="152"/>
      <c r="CK46" s="152"/>
      <c r="CL46" s="152"/>
      <c r="CM46" s="152"/>
      <c r="CN46" s="152"/>
      <c r="CO46" s="152"/>
      <c r="CP46" s="152"/>
      <c r="CQ46" s="152"/>
      <c r="CR46" s="152"/>
      <c r="CS46" s="152"/>
      <c r="CT46" s="152"/>
      <c r="CU46" s="152"/>
      <c r="CV46" s="152"/>
      <c r="CW46" s="152"/>
      <c r="CX46" s="152"/>
    </row>
    <row r="47" spans="2:102" ht="12.75">
      <c r="B47" s="122" t="s">
        <v>284</v>
      </c>
      <c r="C47" s="152"/>
      <c r="D47" s="181"/>
      <c r="E47" s="182"/>
      <c r="F47" s="182"/>
      <c r="G47" s="152"/>
      <c r="H47" s="152"/>
      <c r="I47" s="152"/>
      <c r="J47" s="152"/>
      <c r="K47" s="152"/>
      <c r="L47" s="182"/>
      <c r="M47" s="182"/>
      <c r="N47" s="182"/>
      <c r="O47" s="182"/>
      <c r="P47" s="182"/>
      <c r="Q47" s="182"/>
      <c r="R47" s="152"/>
      <c r="S47" s="152"/>
      <c r="T47" s="181">
        <f t="shared" si="3"/>
        <v>0</v>
      </c>
      <c r="U47" s="150">
        <f t="shared" si="4"/>
        <v>0</v>
      </c>
      <c r="V47" s="152">
        <f t="shared" si="5"/>
        <v>0</v>
      </c>
      <c r="W47" s="183">
        <f t="shared" si="6"/>
        <v>0</v>
      </c>
      <c r="X47" s="152"/>
      <c r="Y47" s="152"/>
      <c r="Z47" s="152"/>
      <c r="AA47" s="152"/>
      <c r="AB47" s="152"/>
      <c r="AC47" s="152"/>
      <c r="AD47" s="152"/>
      <c r="AE47" s="152"/>
      <c r="AF47" s="152"/>
      <c r="AG47" s="152"/>
      <c r="AH47" s="152"/>
      <c r="AI47" s="152"/>
      <c r="AJ47" s="152"/>
      <c r="AK47" s="152"/>
      <c r="AL47" s="152"/>
      <c r="AM47" s="152"/>
      <c r="AN47" s="152"/>
      <c r="AO47" s="152"/>
      <c r="AP47" s="152"/>
      <c r="AQ47" s="152"/>
      <c r="AR47" s="152"/>
      <c r="AS47" s="152"/>
      <c r="AT47" s="152"/>
      <c r="AU47" s="152"/>
      <c r="AV47" s="152"/>
      <c r="AW47" s="152"/>
      <c r="AX47" s="152"/>
      <c r="AY47" s="152"/>
      <c r="AZ47" s="152"/>
      <c r="BA47" s="152"/>
      <c r="BB47" s="152"/>
      <c r="BC47" s="152"/>
      <c r="BD47" s="152"/>
      <c r="BE47" s="152"/>
      <c r="BF47" s="152"/>
      <c r="BG47" s="152"/>
      <c r="BH47" s="152"/>
      <c r="BI47" s="152"/>
      <c r="BJ47" s="152"/>
      <c r="BK47" s="152"/>
      <c r="BL47" s="152"/>
      <c r="BM47" s="152"/>
      <c r="BN47" s="152"/>
      <c r="BO47" s="152"/>
      <c r="BP47" s="152"/>
      <c r="BQ47" s="152"/>
      <c r="BR47" s="152"/>
      <c r="BS47" s="152"/>
      <c r="BT47" s="152"/>
      <c r="BU47" s="152"/>
      <c r="BV47" s="152"/>
      <c r="BW47" s="152"/>
      <c r="BX47" s="152"/>
      <c r="BY47" s="152"/>
      <c r="BZ47" s="152"/>
      <c r="CA47" s="152"/>
      <c r="CB47" s="152"/>
      <c r="CC47" s="152"/>
      <c r="CD47" s="152"/>
      <c r="CE47" s="152"/>
      <c r="CF47" s="152"/>
      <c r="CG47" s="152"/>
      <c r="CH47" s="152"/>
      <c r="CI47" s="152"/>
      <c r="CJ47" s="152"/>
      <c r="CK47" s="152"/>
      <c r="CL47" s="152"/>
      <c r="CM47" s="152"/>
      <c r="CN47" s="152"/>
      <c r="CO47" s="152"/>
      <c r="CP47" s="152"/>
      <c r="CQ47" s="152"/>
      <c r="CR47" s="152"/>
      <c r="CS47" s="152"/>
      <c r="CT47" s="152"/>
      <c r="CU47" s="152"/>
      <c r="CV47" s="152"/>
      <c r="CW47" s="152"/>
      <c r="CX47" s="152"/>
    </row>
    <row r="48" spans="2:102" ht="12.75">
      <c r="B48" s="122" t="s">
        <v>285</v>
      </c>
      <c r="C48" s="152"/>
      <c r="D48" s="152"/>
      <c r="E48" s="182"/>
      <c r="F48" s="182"/>
      <c r="G48" s="152"/>
      <c r="H48" s="152"/>
      <c r="I48" s="152"/>
      <c r="J48" s="152"/>
      <c r="K48" s="152"/>
      <c r="L48" s="182"/>
      <c r="M48" s="182"/>
      <c r="N48" s="182"/>
      <c r="O48" s="182"/>
      <c r="P48" s="182"/>
      <c r="Q48" s="182"/>
      <c r="R48" s="152"/>
      <c r="S48" s="152"/>
      <c r="T48" s="150">
        <f t="shared" si="3"/>
        <v>0</v>
      </c>
      <c r="U48" s="150">
        <f t="shared" si="4"/>
        <v>0</v>
      </c>
      <c r="V48" s="152">
        <f t="shared" si="5"/>
        <v>0</v>
      </c>
      <c r="W48" s="156">
        <f t="shared" si="6"/>
        <v>0</v>
      </c>
      <c r="X48" s="152"/>
      <c r="Y48" s="152"/>
      <c r="Z48" s="152"/>
      <c r="AA48" s="152"/>
      <c r="AB48" s="152"/>
      <c r="AC48" s="152"/>
      <c r="AD48" s="152"/>
      <c r="AE48" s="152"/>
      <c r="AF48" s="152"/>
      <c r="AG48" s="152"/>
      <c r="AH48" s="152"/>
      <c r="AI48" s="152"/>
      <c r="AJ48" s="152"/>
      <c r="AK48" s="152"/>
      <c r="AL48" s="152"/>
      <c r="AM48" s="152"/>
      <c r="AN48" s="152"/>
      <c r="AO48" s="152"/>
      <c r="AP48" s="152"/>
      <c r="AQ48" s="152"/>
      <c r="AR48" s="152"/>
      <c r="AS48" s="152"/>
      <c r="AT48" s="152"/>
      <c r="AU48" s="152"/>
      <c r="AV48" s="152"/>
      <c r="AW48" s="152"/>
      <c r="AX48" s="152"/>
      <c r="AY48" s="152"/>
      <c r="AZ48" s="152"/>
      <c r="BA48" s="152"/>
      <c r="BB48" s="152"/>
      <c r="BC48" s="152"/>
      <c r="BD48" s="152"/>
      <c r="BE48" s="152"/>
      <c r="BF48" s="152"/>
      <c r="BG48" s="152"/>
      <c r="BH48" s="152"/>
      <c r="BI48" s="152"/>
      <c r="BJ48" s="152"/>
      <c r="BK48" s="152"/>
      <c r="BL48" s="152"/>
      <c r="BM48" s="152"/>
      <c r="BN48" s="152"/>
      <c r="BO48" s="152"/>
      <c r="BP48" s="152"/>
      <c r="BQ48" s="152"/>
      <c r="BR48" s="152"/>
      <c r="BS48" s="152"/>
      <c r="BT48" s="152"/>
      <c r="BU48" s="152"/>
      <c r="BV48" s="152"/>
      <c r="BW48" s="152"/>
      <c r="BX48" s="152"/>
      <c r="BY48" s="152"/>
      <c r="BZ48" s="152"/>
      <c r="CA48" s="152"/>
      <c r="CB48" s="152"/>
      <c r="CC48" s="152"/>
      <c r="CD48" s="152"/>
      <c r="CE48" s="152"/>
      <c r="CF48" s="152"/>
      <c r="CG48" s="152"/>
      <c r="CH48" s="152"/>
      <c r="CI48" s="152"/>
      <c r="CJ48" s="152"/>
      <c r="CK48" s="152"/>
      <c r="CL48" s="152"/>
      <c r="CM48" s="152"/>
      <c r="CN48" s="152"/>
      <c r="CO48" s="152"/>
      <c r="CP48" s="152"/>
      <c r="CQ48" s="152"/>
      <c r="CR48" s="152"/>
      <c r="CS48" s="152"/>
      <c r="CT48" s="152"/>
      <c r="CU48" s="152"/>
      <c r="CV48" s="152"/>
      <c r="CW48" s="152"/>
      <c r="CX48" s="152"/>
    </row>
    <row r="49" spans="2:102" ht="12.75">
      <c r="B49" s="122" t="s">
        <v>286</v>
      </c>
      <c r="C49" s="152"/>
      <c r="D49" s="150"/>
      <c r="E49" s="154"/>
      <c r="F49" s="154"/>
      <c r="G49" s="152"/>
      <c r="H49" s="152"/>
      <c r="I49" s="152"/>
      <c r="J49" s="152"/>
      <c r="K49" s="152"/>
      <c r="L49" s="182"/>
      <c r="M49" s="182"/>
      <c r="N49" s="182"/>
      <c r="O49" s="182"/>
      <c r="P49" s="182"/>
      <c r="Q49" s="182"/>
      <c r="R49" s="152"/>
      <c r="S49" s="152"/>
      <c r="T49" s="150">
        <f t="shared" si="3"/>
        <v>0</v>
      </c>
      <c r="U49" s="150">
        <f t="shared" si="4"/>
        <v>0</v>
      </c>
      <c r="V49" s="152">
        <f t="shared" si="5"/>
        <v>0</v>
      </c>
      <c r="W49" s="156">
        <f t="shared" si="6"/>
        <v>0</v>
      </c>
      <c r="X49" s="152"/>
      <c r="Y49" s="152"/>
      <c r="Z49" s="152"/>
      <c r="AA49" s="152"/>
      <c r="AB49" s="152"/>
      <c r="AC49" s="152"/>
      <c r="AD49" s="152"/>
      <c r="AE49" s="152"/>
      <c r="AF49" s="152"/>
      <c r="AG49" s="152"/>
      <c r="AH49" s="152"/>
      <c r="AI49" s="152"/>
      <c r="AJ49" s="152"/>
      <c r="AK49" s="152"/>
      <c r="AL49" s="152"/>
      <c r="AM49" s="152"/>
      <c r="AN49" s="152"/>
      <c r="AO49" s="152"/>
      <c r="AP49" s="152"/>
      <c r="AQ49" s="152"/>
      <c r="AR49" s="152"/>
      <c r="AS49" s="152"/>
      <c r="AT49" s="152"/>
      <c r="AU49" s="152"/>
      <c r="AV49" s="152"/>
      <c r="AW49" s="152"/>
      <c r="AX49" s="152"/>
      <c r="AY49" s="152"/>
      <c r="AZ49" s="152"/>
      <c r="BA49" s="152"/>
      <c r="BB49" s="152"/>
      <c r="BC49" s="152"/>
      <c r="BD49" s="152"/>
      <c r="BE49" s="152"/>
      <c r="BF49" s="152"/>
      <c r="BG49" s="152"/>
      <c r="BH49" s="152"/>
      <c r="BI49" s="152"/>
      <c r="BJ49" s="152"/>
      <c r="BK49" s="152"/>
      <c r="BL49" s="152"/>
      <c r="BM49" s="152"/>
      <c r="BN49" s="152"/>
      <c r="BO49" s="152"/>
      <c r="BP49" s="152"/>
      <c r="BQ49" s="152"/>
      <c r="BR49" s="152"/>
      <c r="BS49" s="152"/>
      <c r="BT49" s="152"/>
      <c r="BU49" s="152"/>
      <c r="BV49" s="152"/>
      <c r="BW49" s="152"/>
      <c r="BX49" s="152"/>
      <c r="BY49" s="152"/>
      <c r="BZ49" s="152"/>
      <c r="CA49" s="152"/>
      <c r="CB49" s="152"/>
      <c r="CC49" s="152"/>
      <c r="CD49" s="152"/>
      <c r="CE49" s="152"/>
      <c r="CF49" s="152"/>
      <c r="CG49" s="152"/>
      <c r="CH49" s="152"/>
      <c r="CI49" s="152"/>
      <c r="CJ49" s="152"/>
      <c r="CK49" s="152"/>
      <c r="CL49" s="152"/>
      <c r="CM49" s="152"/>
      <c r="CN49" s="152"/>
      <c r="CO49" s="152"/>
      <c r="CP49" s="152"/>
      <c r="CQ49" s="152"/>
      <c r="CR49" s="152"/>
      <c r="CS49" s="152"/>
      <c r="CT49" s="152"/>
      <c r="CU49" s="152"/>
      <c r="CV49" s="152"/>
      <c r="CW49" s="152"/>
      <c r="CX49" s="152"/>
    </row>
    <row r="50" spans="3:23" ht="12.75">
      <c r="C50" s="184">
        <f aca="true" t="shared" si="7" ref="C50:W50">SUM(C37:C49)</f>
        <v>0</v>
      </c>
      <c r="D50" s="184">
        <f t="shared" si="7"/>
        <v>0</v>
      </c>
      <c r="E50" s="185">
        <f t="shared" si="7"/>
        <v>0</v>
      </c>
      <c r="F50" s="185"/>
      <c r="G50" s="184">
        <f t="shared" si="7"/>
        <v>0</v>
      </c>
      <c r="H50" s="184">
        <f t="shared" si="7"/>
        <v>0</v>
      </c>
      <c r="I50" s="184">
        <f t="shared" si="7"/>
        <v>0</v>
      </c>
      <c r="J50" s="184">
        <f t="shared" si="7"/>
        <v>0</v>
      </c>
      <c r="K50" s="184"/>
      <c r="L50" s="185">
        <f t="shared" si="7"/>
        <v>0</v>
      </c>
      <c r="M50" s="185">
        <f t="shared" si="7"/>
        <v>0</v>
      </c>
      <c r="N50" s="185">
        <f t="shared" si="7"/>
        <v>0</v>
      </c>
      <c r="O50" s="185"/>
      <c r="P50" s="185"/>
      <c r="Q50" s="185"/>
      <c r="R50" s="184">
        <f t="shared" si="7"/>
        <v>0</v>
      </c>
      <c r="S50" s="184">
        <f t="shared" si="7"/>
        <v>0</v>
      </c>
      <c r="T50" s="184">
        <f t="shared" si="7"/>
        <v>0</v>
      </c>
      <c r="U50" s="184">
        <f t="shared" si="7"/>
        <v>0</v>
      </c>
      <c r="V50" s="184">
        <f t="shared" si="7"/>
        <v>0</v>
      </c>
      <c r="W50" s="184">
        <f t="shared" si="7"/>
        <v>0</v>
      </c>
    </row>
    <row r="53" spans="1:22" ht="12.75">
      <c r="A53" s="124" t="s">
        <v>241</v>
      </c>
      <c r="B53" s="125"/>
      <c r="C53" s="125"/>
      <c r="D53" s="126"/>
      <c r="E53" s="126"/>
      <c r="F53" s="126"/>
      <c r="G53" s="126"/>
      <c r="H53" s="126"/>
      <c r="I53" s="126"/>
      <c r="J53" s="126"/>
      <c r="K53" s="126"/>
      <c r="L53" s="126"/>
      <c r="M53" s="127"/>
      <c r="N53" s="127"/>
      <c r="O53" s="127"/>
      <c r="P53" s="127"/>
      <c r="Q53" s="127"/>
      <c r="R53" s="127"/>
      <c r="S53" s="128"/>
      <c r="T53" s="129"/>
      <c r="U53" s="130"/>
      <c r="V53" s="130"/>
    </row>
    <row r="54" spans="1:23" ht="13.5">
      <c r="A54" s="124" t="s">
        <v>287</v>
      </c>
      <c r="B54" s="125"/>
      <c r="C54" s="125"/>
      <c r="D54" s="126"/>
      <c r="E54" s="126"/>
      <c r="F54" s="126"/>
      <c r="G54" s="126"/>
      <c r="H54" s="126"/>
      <c r="I54" s="126"/>
      <c r="J54" s="126"/>
      <c r="K54" s="126"/>
      <c r="L54" s="126"/>
      <c r="M54" s="131" t="s">
        <v>243</v>
      </c>
      <c r="N54" s="127"/>
      <c r="O54" s="127"/>
      <c r="P54" s="127"/>
      <c r="Q54" s="127"/>
      <c r="R54" s="127"/>
      <c r="S54" s="128"/>
      <c r="T54" s="210" t="s">
        <v>244</v>
      </c>
      <c r="U54" s="211"/>
      <c r="V54" s="211"/>
      <c r="W54" s="211"/>
    </row>
    <row r="55" spans="1:23" ht="12.75">
      <c r="A55" s="132"/>
      <c r="C55" s="133" t="s">
        <v>245</v>
      </c>
      <c r="D55" s="212" t="s">
        <v>246</v>
      </c>
      <c r="E55" s="212"/>
      <c r="F55" s="133"/>
      <c r="G55" s="134" t="s">
        <v>247</v>
      </c>
      <c r="H55" s="134" t="s">
        <v>248</v>
      </c>
      <c r="I55" s="134" t="s">
        <v>249</v>
      </c>
      <c r="J55" s="134" t="s">
        <v>250</v>
      </c>
      <c r="K55" s="134"/>
      <c r="L55" s="135" t="s">
        <v>251</v>
      </c>
      <c r="M55" s="135" t="s">
        <v>252</v>
      </c>
      <c r="N55" s="136" t="s">
        <v>253</v>
      </c>
      <c r="O55" s="136"/>
      <c r="P55" s="136"/>
      <c r="Q55" s="136"/>
      <c r="R55" s="137" t="s">
        <v>254</v>
      </c>
      <c r="S55" s="138"/>
      <c r="T55" s="139" t="s">
        <v>255</v>
      </c>
      <c r="U55" s="140" t="s">
        <v>243</v>
      </c>
      <c r="V55" s="141" t="s">
        <v>254</v>
      </c>
      <c r="W55" s="142" t="s">
        <v>27</v>
      </c>
    </row>
    <row r="56" spans="1:19" ht="12.75">
      <c r="A56" s="132"/>
      <c r="B56" s="143"/>
      <c r="C56" s="144"/>
      <c r="D56" s="145" t="s">
        <v>255</v>
      </c>
      <c r="E56" s="146" t="s">
        <v>256</v>
      </c>
      <c r="F56" s="146"/>
      <c r="G56" s="144"/>
      <c r="H56" s="147"/>
      <c r="I56" s="148"/>
      <c r="J56" s="127"/>
      <c r="K56" s="127"/>
      <c r="L56" s="127"/>
      <c r="M56" s="129"/>
      <c r="N56" s="129"/>
      <c r="O56" s="129"/>
      <c r="P56" s="129"/>
      <c r="Q56" s="129"/>
      <c r="R56" s="129"/>
      <c r="S56" s="149"/>
    </row>
    <row r="57" spans="1:19" ht="12.75">
      <c r="A57" s="132"/>
      <c r="B57" s="143"/>
      <c r="C57" s="144"/>
      <c r="D57" s="130"/>
      <c r="E57" s="130"/>
      <c r="F57" s="130"/>
      <c r="G57" s="144"/>
      <c r="H57" s="147"/>
      <c r="I57" s="148"/>
      <c r="J57" s="127"/>
      <c r="K57" s="127"/>
      <c r="L57" s="127"/>
      <c r="M57" s="129"/>
      <c r="N57" s="129"/>
      <c r="O57" s="129"/>
      <c r="P57" s="129"/>
      <c r="Q57" s="129"/>
      <c r="R57" s="129"/>
      <c r="S57" s="149"/>
    </row>
    <row r="58" spans="1:23" ht="12.75">
      <c r="A58" s="1" t="s">
        <v>3</v>
      </c>
      <c r="C58" s="150"/>
      <c r="D58" s="150"/>
      <c r="E58" s="150"/>
      <c r="F58" s="150"/>
      <c r="G58" s="150"/>
      <c r="H58" s="150"/>
      <c r="I58" s="150"/>
      <c r="J58" s="150"/>
      <c r="K58" s="150"/>
      <c r="L58" s="150"/>
      <c r="M58" s="150"/>
      <c r="N58" s="150"/>
      <c r="O58" s="150"/>
      <c r="P58" s="150"/>
      <c r="Q58" s="150"/>
      <c r="R58" s="150"/>
      <c r="S58" s="151"/>
      <c r="T58" s="150"/>
      <c r="U58" s="152"/>
      <c r="V58" s="152"/>
      <c r="W58" s="153"/>
    </row>
    <row r="59" spans="2:23" ht="12.75">
      <c r="B59" s="122" t="s">
        <v>257</v>
      </c>
      <c r="C59" s="150"/>
      <c r="D59" s="150"/>
      <c r="E59" s="150"/>
      <c r="F59" s="150"/>
      <c r="G59" s="150"/>
      <c r="H59" s="150"/>
      <c r="I59" s="150"/>
      <c r="J59" s="150"/>
      <c r="K59" s="150"/>
      <c r="L59" s="150"/>
      <c r="M59" s="150"/>
      <c r="N59" s="150"/>
      <c r="O59" s="150"/>
      <c r="P59" s="150"/>
      <c r="Q59" s="150"/>
      <c r="R59" s="150"/>
      <c r="S59" s="151"/>
      <c r="T59" s="150"/>
      <c r="U59" s="152"/>
      <c r="V59" s="152"/>
      <c r="W59" s="153"/>
    </row>
    <row r="60" spans="2:23" ht="12.75">
      <c r="B60" s="122" t="s">
        <v>258</v>
      </c>
      <c r="C60" s="150"/>
      <c r="D60" s="150">
        <f>76271227.22-E60</f>
        <v>66637589.21</v>
      </c>
      <c r="E60" s="154">
        <v>9633638.01</v>
      </c>
      <c r="F60" s="154"/>
      <c r="G60" s="150"/>
      <c r="H60" s="150"/>
      <c r="I60" s="150"/>
      <c r="J60" s="150"/>
      <c r="K60" s="150"/>
      <c r="L60" s="150"/>
      <c r="M60" s="154">
        <v>16172.87</v>
      </c>
      <c r="N60" s="150"/>
      <c r="O60" s="150"/>
      <c r="P60" s="150"/>
      <c r="Q60" s="150"/>
      <c r="R60" s="150">
        <v>-16172.87</v>
      </c>
      <c r="S60" s="151"/>
      <c r="T60" s="150">
        <f>C60+D60+G60+H60+I60+J60</f>
        <v>66637589.21</v>
      </c>
      <c r="U60" s="150">
        <f>E60+L60+M60+N60</f>
        <v>9649810.879999999</v>
      </c>
      <c r="V60" s="155">
        <f>R60</f>
        <v>-16172.87</v>
      </c>
      <c r="W60" s="156">
        <f>SUM(T60:V60)</f>
        <v>76271227.22</v>
      </c>
    </row>
    <row r="61" spans="2:23" ht="12.75">
      <c r="B61" s="122" t="s">
        <v>259</v>
      </c>
      <c r="C61" s="150"/>
      <c r="D61" s="150">
        <f>748647.95+4315171.72</f>
        <v>5063819.67</v>
      </c>
      <c r="E61" s="154"/>
      <c r="F61" s="154"/>
      <c r="G61" s="150"/>
      <c r="H61" s="150"/>
      <c r="I61" s="150"/>
      <c r="J61" s="150"/>
      <c r="K61" s="150"/>
      <c r="L61" s="150"/>
      <c r="M61" s="154"/>
      <c r="N61" s="150"/>
      <c r="O61" s="150"/>
      <c r="P61" s="150"/>
      <c r="Q61" s="150"/>
      <c r="R61" s="155"/>
      <c r="S61" s="151"/>
      <c r="T61" s="150">
        <f>C61+D61+G61+H61+I61+J61</f>
        <v>5063819.67</v>
      </c>
      <c r="U61" s="150">
        <f>E61+L61+M61+N61</f>
        <v>0</v>
      </c>
      <c r="V61" s="155">
        <f>R61</f>
        <v>0</v>
      </c>
      <c r="W61" s="156">
        <f>SUM(T61:V61)</f>
        <v>5063819.67</v>
      </c>
    </row>
    <row r="62" spans="2:23" ht="12.75">
      <c r="B62" s="122" t="s">
        <v>260</v>
      </c>
      <c r="C62" s="150"/>
      <c r="D62" s="150"/>
      <c r="E62" s="154"/>
      <c r="F62" s="154"/>
      <c r="G62" s="150"/>
      <c r="H62" s="155"/>
      <c r="I62" s="150"/>
      <c r="J62" s="150"/>
      <c r="K62" s="150"/>
      <c r="L62" s="150"/>
      <c r="M62" s="154"/>
      <c r="N62" s="150"/>
      <c r="O62" s="150"/>
      <c r="P62" s="150"/>
      <c r="Q62" s="150"/>
      <c r="R62" s="155"/>
      <c r="S62" s="151"/>
      <c r="T62" s="150">
        <f>C62+D62+G62+H62+I62+J62</f>
        <v>0</v>
      </c>
      <c r="U62" s="150">
        <f>E62+L62+M62+N62</f>
        <v>0</v>
      </c>
      <c r="V62" s="155">
        <f>R62</f>
        <v>0</v>
      </c>
      <c r="W62" s="156">
        <f>SUM(T62:V62)</f>
        <v>0</v>
      </c>
    </row>
    <row r="63" spans="3:23" ht="12.75">
      <c r="C63" s="157">
        <f aca="true" t="shared" si="8" ref="C63:R63">SUM(C59:C62)</f>
        <v>0</v>
      </c>
      <c r="D63" s="157">
        <f t="shared" si="8"/>
        <v>71701408.88</v>
      </c>
      <c r="E63" s="158">
        <f t="shared" si="8"/>
        <v>9633638.01</v>
      </c>
      <c r="F63" s="158"/>
      <c r="G63" s="157">
        <f t="shared" si="8"/>
        <v>0</v>
      </c>
      <c r="H63" s="157">
        <f t="shared" si="8"/>
        <v>0</v>
      </c>
      <c r="I63" s="157">
        <f t="shared" si="8"/>
        <v>0</v>
      </c>
      <c r="J63" s="157">
        <f t="shared" si="8"/>
        <v>0</v>
      </c>
      <c r="K63" s="157"/>
      <c r="L63" s="157">
        <f t="shared" si="8"/>
        <v>0</v>
      </c>
      <c r="M63" s="158">
        <f t="shared" si="8"/>
        <v>16172.87</v>
      </c>
      <c r="N63" s="157">
        <f t="shared" si="8"/>
        <v>0</v>
      </c>
      <c r="O63" s="157"/>
      <c r="P63" s="157"/>
      <c r="Q63" s="157"/>
      <c r="R63" s="159">
        <f t="shared" si="8"/>
        <v>-16172.87</v>
      </c>
      <c r="S63" s="160"/>
      <c r="T63" s="157">
        <f>SUM(T59:T62)</f>
        <v>71701408.88</v>
      </c>
      <c r="U63" s="161">
        <f>SUM(U59:U62)</f>
        <v>9649810.879999999</v>
      </c>
      <c r="V63" s="159">
        <f>SUM(V59:V62)</f>
        <v>-16172.87</v>
      </c>
      <c r="W63" s="161">
        <f>SUM(W59:W62)</f>
        <v>81335046.89</v>
      </c>
    </row>
    <row r="64" spans="3:23" ht="12.75">
      <c r="C64" s="162"/>
      <c r="D64" s="162"/>
      <c r="E64" s="162"/>
      <c r="F64" s="162"/>
      <c r="G64" s="162"/>
      <c r="H64" s="162"/>
      <c r="I64" s="162"/>
      <c r="J64" s="162"/>
      <c r="K64" s="162"/>
      <c r="L64" s="162"/>
      <c r="M64" s="162"/>
      <c r="N64" s="162"/>
      <c r="O64" s="162"/>
      <c r="P64" s="162"/>
      <c r="Q64" s="162"/>
      <c r="R64" s="162"/>
      <c r="S64" s="163"/>
      <c r="T64" s="162"/>
      <c r="U64" s="152"/>
      <c r="V64" s="152"/>
      <c r="W64" s="153"/>
    </row>
    <row r="65" spans="3:23" ht="12.75">
      <c r="C65" s="162"/>
      <c r="D65" s="162"/>
      <c r="E65" s="162">
        <f>D63+E63</f>
        <v>81335046.89</v>
      </c>
      <c r="F65" s="162"/>
      <c r="G65" s="162"/>
      <c r="H65" s="162"/>
      <c r="I65" s="162"/>
      <c r="J65" s="162"/>
      <c r="K65" s="162"/>
      <c r="L65" s="162"/>
      <c r="M65" s="162"/>
      <c r="N65" s="162"/>
      <c r="O65" s="162"/>
      <c r="P65" s="162"/>
      <c r="Q65" s="162"/>
      <c r="R65" s="162"/>
      <c r="S65" s="163"/>
      <c r="T65" s="162"/>
      <c r="U65" s="152"/>
      <c r="V65" s="152"/>
      <c r="W65" s="153"/>
    </row>
    <row r="66" spans="3:23" ht="12.75">
      <c r="C66" s="150"/>
      <c r="D66" s="150"/>
      <c r="E66" s="150"/>
      <c r="F66" s="150"/>
      <c r="G66" s="150"/>
      <c r="H66" s="150"/>
      <c r="I66" s="150"/>
      <c r="J66" s="150"/>
      <c r="K66" s="150"/>
      <c r="L66" s="150"/>
      <c r="M66" s="150"/>
      <c r="N66" s="150"/>
      <c r="O66" s="150"/>
      <c r="P66" s="150"/>
      <c r="Q66" s="150"/>
      <c r="R66" s="150"/>
      <c r="S66" s="151"/>
      <c r="T66" s="150"/>
      <c r="U66" s="152"/>
      <c r="V66" s="152"/>
      <c r="W66" s="153"/>
    </row>
    <row r="67" spans="1:23" ht="12.75">
      <c r="A67" s="1" t="s">
        <v>261</v>
      </c>
      <c r="C67" s="150"/>
      <c r="D67" s="150"/>
      <c r="E67" s="150"/>
      <c r="F67" s="150"/>
      <c r="G67" s="150"/>
      <c r="H67" s="150"/>
      <c r="I67" s="150"/>
      <c r="J67" s="150"/>
      <c r="K67" s="150"/>
      <c r="L67" s="150"/>
      <c r="M67" s="150"/>
      <c r="N67" s="150"/>
      <c r="O67" s="150"/>
      <c r="P67" s="150"/>
      <c r="Q67" s="150"/>
      <c r="R67" s="150"/>
      <c r="S67" s="151"/>
      <c r="T67" s="150"/>
      <c r="U67" s="152"/>
      <c r="V67" s="152"/>
      <c r="W67" s="156"/>
    </row>
    <row r="68" spans="2:23" ht="12.75">
      <c r="B68" s="122" t="s">
        <v>262</v>
      </c>
      <c r="C68" s="155">
        <v>21214456.2</v>
      </c>
      <c r="D68" s="150">
        <f>10132662.26+110284.67-339404.59-E68</f>
        <v>7608793.17</v>
      </c>
      <c r="E68" s="154">
        <v>2294749.17</v>
      </c>
      <c r="F68" s="154"/>
      <c r="G68" s="150">
        <v>157652.66</v>
      </c>
      <c r="H68" s="155">
        <f>-165045.54-H70</f>
        <v>-164492.72</v>
      </c>
      <c r="I68" s="155">
        <v>-89741.49</v>
      </c>
      <c r="J68" s="155"/>
      <c r="K68" s="155"/>
      <c r="L68" s="164">
        <v>-311915.69</v>
      </c>
      <c r="M68" s="164">
        <v>-220682.28</v>
      </c>
      <c r="N68" s="164"/>
      <c r="O68" s="164"/>
      <c r="P68" s="164"/>
      <c r="Q68" s="164"/>
      <c r="R68" s="155">
        <v>-21600000</v>
      </c>
      <c r="S68" s="165"/>
      <c r="T68" s="150">
        <f>C68+D68+G68+H68+I68+J68</f>
        <v>28726667.82</v>
      </c>
      <c r="U68" s="150">
        <f>E68+L68+M68+N68</f>
        <v>1762151.2</v>
      </c>
      <c r="V68" s="152">
        <f>R68</f>
        <v>-21600000</v>
      </c>
      <c r="W68" s="156">
        <f>SUM(T68:V68)</f>
        <v>8888819.02</v>
      </c>
    </row>
    <row r="69" spans="2:23" ht="12.75">
      <c r="B69" s="122" t="s">
        <v>263</v>
      </c>
      <c r="C69" s="150"/>
      <c r="D69" s="150"/>
      <c r="E69" s="150"/>
      <c r="F69" s="150"/>
      <c r="G69" s="150"/>
      <c r="H69" s="150"/>
      <c r="I69" s="150"/>
      <c r="J69" s="150"/>
      <c r="K69" s="150"/>
      <c r="L69" s="150"/>
      <c r="M69" s="150"/>
      <c r="N69" s="150"/>
      <c r="O69" s="150"/>
      <c r="P69" s="150"/>
      <c r="Q69" s="150"/>
      <c r="R69" s="150"/>
      <c r="S69" s="151"/>
      <c r="T69" s="150">
        <f>C69+D69+G69+H69+I69+J69</f>
        <v>0</v>
      </c>
      <c r="U69" s="150">
        <f>E69+L69+M69+N69</f>
        <v>0</v>
      </c>
      <c r="V69" s="152"/>
      <c r="W69" s="156">
        <f>SUM(T69:V69)</f>
        <v>0</v>
      </c>
    </row>
    <row r="70" spans="2:23" ht="12.75">
      <c r="B70" s="122" t="s">
        <v>264</v>
      </c>
      <c r="C70" s="166"/>
      <c r="D70" s="166">
        <v>-110284.67</v>
      </c>
      <c r="E70" s="166"/>
      <c r="F70" s="166"/>
      <c r="G70" s="166"/>
      <c r="H70" s="166">
        <v>-552.82</v>
      </c>
      <c r="I70" s="166"/>
      <c r="J70" s="166"/>
      <c r="K70" s="166"/>
      <c r="L70" s="167"/>
      <c r="M70" s="166"/>
      <c r="N70" s="166"/>
      <c r="O70" s="166"/>
      <c r="P70" s="166"/>
      <c r="Q70" s="166"/>
      <c r="R70" s="166"/>
      <c r="S70" s="168"/>
      <c r="T70" s="166">
        <f>C70+D70+G70+H70+I70+J70</f>
        <v>-110837.49</v>
      </c>
      <c r="U70" s="166">
        <f>E70+L70+M70+N70</f>
        <v>0</v>
      </c>
      <c r="V70" s="169"/>
      <c r="W70" s="170">
        <f>SUM(T70:V70)</f>
        <v>-110837.49</v>
      </c>
    </row>
    <row r="71" spans="2:23" ht="12.75">
      <c r="B71" s="122" t="s">
        <v>265</v>
      </c>
      <c r="C71" s="150">
        <f aca="true" t="shared" si="9" ref="C71:R71">SUM(C68:C70)</f>
        <v>21214456.2</v>
      </c>
      <c r="D71" s="150">
        <f t="shared" si="9"/>
        <v>7498508.5</v>
      </c>
      <c r="E71" s="150">
        <f t="shared" si="9"/>
        <v>2294749.17</v>
      </c>
      <c r="F71" s="150"/>
      <c r="G71" s="150">
        <f t="shared" si="9"/>
        <v>157652.66</v>
      </c>
      <c r="H71" s="150">
        <f t="shared" si="9"/>
        <v>-165045.54</v>
      </c>
      <c r="I71" s="150">
        <f t="shared" si="9"/>
        <v>-89741.49</v>
      </c>
      <c r="J71" s="150">
        <f t="shared" si="9"/>
        <v>0</v>
      </c>
      <c r="K71" s="150"/>
      <c r="L71" s="150">
        <f t="shared" si="9"/>
        <v>-311915.69</v>
      </c>
      <c r="M71" s="150">
        <f t="shared" si="9"/>
        <v>-220682.28</v>
      </c>
      <c r="N71" s="150">
        <f t="shared" si="9"/>
        <v>0</v>
      </c>
      <c r="O71" s="150"/>
      <c r="P71" s="150"/>
      <c r="Q71" s="150"/>
      <c r="R71" s="150">
        <f t="shared" si="9"/>
        <v>-21600000</v>
      </c>
      <c r="S71" s="151"/>
      <c r="T71" s="150">
        <f>SUM(T68:T70)</f>
        <v>28615830.330000002</v>
      </c>
      <c r="U71" s="172">
        <f>SUM(U68:U70)</f>
        <v>1762151.2</v>
      </c>
      <c r="V71" s="150">
        <f>SUM(V68:V70)</f>
        <v>-21600000</v>
      </c>
      <c r="W71" s="156">
        <f>SUM(W67:W70)</f>
        <v>8777981.53</v>
      </c>
    </row>
    <row r="72" spans="2:23" ht="12.75">
      <c r="B72" s="122" t="s">
        <v>266</v>
      </c>
      <c r="C72" s="150"/>
      <c r="D72" s="150"/>
      <c r="E72" s="150"/>
      <c r="F72" s="150"/>
      <c r="G72" s="150"/>
      <c r="H72" s="150"/>
      <c r="I72" s="150"/>
      <c r="J72" s="150"/>
      <c r="K72" s="150"/>
      <c r="L72" s="150"/>
      <c r="M72" s="150"/>
      <c r="N72" s="150"/>
      <c r="O72" s="150"/>
      <c r="P72" s="150"/>
      <c r="Q72" s="150"/>
      <c r="R72" s="150"/>
      <c r="S72" s="151"/>
      <c r="T72" s="150"/>
      <c r="U72" s="152"/>
      <c r="V72" s="152"/>
      <c r="W72" s="173">
        <v>-2691492.14</v>
      </c>
    </row>
    <row r="73" spans="2:23" ht="12.75">
      <c r="B73" s="122" t="s">
        <v>267</v>
      </c>
      <c r="C73" s="150"/>
      <c r="D73" s="150"/>
      <c r="E73" s="150"/>
      <c r="F73" s="150"/>
      <c r="G73" s="150"/>
      <c r="H73" s="150"/>
      <c r="I73" s="150"/>
      <c r="J73" s="150"/>
      <c r="K73" s="150"/>
      <c r="L73" s="150"/>
      <c r="M73" s="150"/>
      <c r="N73" s="150"/>
      <c r="O73" s="150"/>
      <c r="P73" s="150"/>
      <c r="Q73" s="150"/>
      <c r="R73" s="150"/>
      <c r="S73" s="151"/>
      <c r="T73" s="157"/>
      <c r="U73" s="174"/>
      <c r="V73" s="174"/>
      <c r="W73" s="175">
        <f>SUM(W71:W72)</f>
        <v>6086489.389999999</v>
      </c>
    </row>
    <row r="74" spans="3:23" ht="12.75">
      <c r="C74" s="150"/>
      <c r="D74" s="150"/>
      <c r="E74" s="150"/>
      <c r="F74" s="150"/>
      <c r="G74" s="150"/>
      <c r="H74" s="150"/>
      <c r="I74" s="150"/>
      <c r="J74" s="150"/>
      <c r="K74" s="150"/>
      <c r="L74" s="150"/>
      <c r="M74" s="150"/>
      <c r="N74" s="150"/>
      <c r="O74" s="150"/>
      <c r="P74" s="150"/>
      <c r="Q74" s="150"/>
      <c r="R74" s="150"/>
      <c r="S74" s="151"/>
      <c r="T74" s="150"/>
      <c r="U74" s="152"/>
      <c r="V74" s="152"/>
      <c r="W74" s="153"/>
    </row>
    <row r="75" spans="1:23" ht="12.75">
      <c r="A75" s="1" t="s">
        <v>268</v>
      </c>
      <c r="C75" s="150"/>
      <c r="D75" s="150"/>
      <c r="E75" s="150"/>
      <c r="F75" s="150"/>
      <c r="G75" s="150"/>
      <c r="H75" s="150"/>
      <c r="I75" s="150"/>
      <c r="J75" s="150"/>
      <c r="K75" s="150"/>
      <c r="L75" s="150"/>
      <c r="M75" s="150"/>
      <c r="N75" s="150"/>
      <c r="O75" s="150"/>
      <c r="P75" s="150"/>
      <c r="Q75" s="150"/>
      <c r="R75" s="150"/>
      <c r="S75" s="151"/>
      <c r="T75" s="150"/>
      <c r="U75" s="152"/>
      <c r="V75" s="152"/>
      <c r="W75" s="153"/>
    </row>
    <row r="76" spans="2:23" ht="12.75">
      <c r="B76" s="122" t="s">
        <v>269</v>
      </c>
      <c r="C76" s="150"/>
      <c r="D76" s="150"/>
      <c r="E76" s="150"/>
      <c r="F76" s="150"/>
      <c r="G76" s="150"/>
      <c r="H76" s="150"/>
      <c r="I76" s="150"/>
      <c r="J76" s="150"/>
      <c r="K76" s="150"/>
      <c r="L76" s="150"/>
      <c r="M76" s="150"/>
      <c r="N76" s="150"/>
      <c r="O76" s="150"/>
      <c r="P76" s="150"/>
      <c r="Q76" s="150"/>
      <c r="R76" s="150"/>
      <c r="S76" s="151"/>
      <c r="T76" s="150"/>
      <c r="U76" s="152"/>
      <c r="V76" s="152"/>
      <c r="W76" s="153"/>
    </row>
    <row r="77" spans="2:23" ht="12.75">
      <c r="B77" s="122" t="s">
        <v>270</v>
      </c>
      <c r="C77" s="150"/>
      <c r="D77" s="150"/>
      <c r="E77" s="154"/>
      <c r="F77" s="154"/>
      <c r="G77" s="150"/>
      <c r="H77" s="150"/>
      <c r="I77" s="150"/>
      <c r="J77" s="150"/>
      <c r="K77" s="150"/>
      <c r="L77" s="154"/>
      <c r="M77" s="154"/>
      <c r="N77" s="154"/>
      <c r="O77" s="154"/>
      <c r="P77" s="154"/>
      <c r="Q77" s="154"/>
      <c r="R77" s="150"/>
      <c r="S77" s="151"/>
      <c r="T77" s="150">
        <f>C77+D77+G77+H77+I77+J77</f>
        <v>0</v>
      </c>
      <c r="U77" s="150">
        <f>E77+L77+M77+N77</f>
        <v>0</v>
      </c>
      <c r="V77" s="176">
        <f>R77</f>
        <v>0</v>
      </c>
      <c r="W77" s="156">
        <f>SUM(T77:V77)</f>
        <v>0</v>
      </c>
    </row>
    <row r="78" spans="2:23" ht="12.75">
      <c r="B78" s="122" t="s">
        <v>271</v>
      </c>
      <c r="C78" s="150"/>
      <c r="D78" s="150"/>
      <c r="E78" s="154"/>
      <c r="F78" s="154"/>
      <c r="G78" s="150"/>
      <c r="H78" s="150"/>
      <c r="I78" s="150"/>
      <c r="J78" s="150"/>
      <c r="K78" s="150"/>
      <c r="L78" s="154"/>
      <c r="M78" s="154"/>
      <c r="N78" s="154"/>
      <c r="O78" s="154"/>
      <c r="P78" s="154"/>
      <c r="Q78" s="154"/>
      <c r="R78" s="155"/>
      <c r="S78" s="151"/>
      <c r="T78" s="150">
        <f>C78+D78+G78+H78+I78+J78</f>
        <v>0</v>
      </c>
      <c r="U78" s="150">
        <f>E78+L78+M78+N78</f>
        <v>0</v>
      </c>
      <c r="V78" s="155">
        <f>R78</f>
        <v>0</v>
      </c>
      <c r="W78" s="156">
        <f>SUM(T78:V78)</f>
        <v>0</v>
      </c>
    </row>
    <row r="79" spans="3:23" ht="12.75">
      <c r="C79" s="157">
        <f aca="true" t="shared" si="10" ref="C79:R79">SUM(C77:C78)</f>
        <v>0</v>
      </c>
      <c r="D79" s="157">
        <f t="shared" si="10"/>
        <v>0</v>
      </c>
      <c r="E79" s="158">
        <f t="shared" si="10"/>
        <v>0</v>
      </c>
      <c r="F79" s="158"/>
      <c r="G79" s="157">
        <f t="shared" si="10"/>
        <v>0</v>
      </c>
      <c r="H79" s="157">
        <f t="shared" si="10"/>
        <v>0</v>
      </c>
      <c r="I79" s="157">
        <f t="shared" si="10"/>
        <v>0</v>
      </c>
      <c r="J79" s="157">
        <f t="shared" si="10"/>
        <v>0</v>
      </c>
      <c r="K79" s="157"/>
      <c r="L79" s="158">
        <f t="shared" si="10"/>
        <v>0</v>
      </c>
      <c r="M79" s="158">
        <f t="shared" si="10"/>
        <v>0</v>
      </c>
      <c r="N79" s="158">
        <f t="shared" si="10"/>
        <v>0</v>
      </c>
      <c r="O79" s="158"/>
      <c r="P79" s="158"/>
      <c r="Q79" s="158"/>
      <c r="R79" s="177">
        <f t="shared" si="10"/>
        <v>0</v>
      </c>
      <c r="S79" s="160"/>
      <c r="T79" s="178">
        <f>SUM(T77:T78)</f>
        <v>0</v>
      </c>
      <c r="U79" s="179">
        <f>SUM(U77:U78)</f>
        <v>0</v>
      </c>
      <c r="V79" s="177">
        <f>SUM(V77:V78)</f>
        <v>0</v>
      </c>
      <c r="W79" s="179">
        <f>SUM(W77:W78)</f>
        <v>0</v>
      </c>
    </row>
    <row r="80" spans="3:23" ht="12.75">
      <c r="C80" s="150"/>
      <c r="D80" s="150"/>
      <c r="E80" s="150"/>
      <c r="F80" s="150"/>
      <c r="G80" s="150"/>
      <c r="H80" s="150"/>
      <c r="I80" s="150"/>
      <c r="J80" s="150"/>
      <c r="K80" s="150"/>
      <c r="L80" s="150"/>
      <c r="M80" s="150"/>
      <c r="N80" s="150"/>
      <c r="O80" s="150"/>
      <c r="P80" s="150"/>
      <c r="Q80" s="150"/>
      <c r="R80" s="150"/>
      <c r="S80" s="151"/>
      <c r="T80" s="150"/>
      <c r="U80" s="152"/>
      <c r="V80" s="152"/>
      <c r="W80" s="153"/>
    </row>
    <row r="81" spans="1:23" ht="12.75">
      <c r="A81" s="1" t="s">
        <v>272</v>
      </c>
      <c r="C81" s="150"/>
      <c r="D81" s="150"/>
      <c r="E81" s="150"/>
      <c r="F81" s="150"/>
      <c r="G81" s="150"/>
      <c r="H81" s="150"/>
      <c r="I81" s="150"/>
      <c r="J81" s="150"/>
      <c r="K81" s="150"/>
      <c r="L81" s="150"/>
      <c r="M81" s="150"/>
      <c r="N81" s="150"/>
      <c r="O81" s="150"/>
      <c r="P81" s="150"/>
      <c r="Q81" s="150"/>
      <c r="R81" s="150"/>
      <c r="S81" s="151"/>
      <c r="T81" s="150"/>
      <c r="U81" s="152"/>
      <c r="V81" s="152"/>
      <c r="W81" s="153"/>
    </row>
    <row r="82" spans="2:23" ht="12.75">
      <c r="B82" s="122" t="s">
        <v>273</v>
      </c>
      <c r="C82" s="150"/>
      <c r="D82" s="150"/>
      <c r="E82" s="150"/>
      <c r="F82" s="150"/>
      <c r="G82" s="150"/>
      <c r="H82" s="150"/>
      <c r="I82" s="150"/>
      <c r="J82" s="150"/>
      <c r="K82" s="150"/>
      <c r="L82" s="150"/>
      <c r="M82" s="150"/>
      <c r="N82" s="150"/>
      <c r="O82" s="150"/>
      <c r="P82" s="150"/>
      <c r="Q82" s="150"/>
      <c r="R82" s="150"/>
      <c r="S82" s="151"/>
      <c r="T82" s="150"/>
      <c r="U82" s="150"/>
      <c r="V82" s="152"/>
      <c r="W82" s="156"/>
    </row>
    <row r="83" spans="2:23" ht="12.75">
      <c r="B83" s="122" t="s">
        <v>274</v>
      </c>
      <c r="C83" s="150"/>
      <c r="D83" s="150"/>
      <c r="E83" s="154"/>
      <c r="F83" s="154"/>
      <c r="G83" s="150"/>
      <c r="H83" s="150"/>
      <c r="I83" s="150"/>
      <c r="J83" s="150"/>
      <c r="K83" s="150"/>
      <c r="L83" s="154"/>
      <c r="M83" s="154"/>
      <c r="N83" s="154"/>
      <c r="O83" s="154"/>
      <c r="P83" s="154"/>
      <c r="Q83" s="154"/>
      <c r="R83" s="155"/>
      <c r="S83" s="151"/>
      <c r="T83" s="150">
        <f>C83+D83+G83+H83+I83+J83</f>
        <v>0</v>
      </c>
      <c r="U83" s="150">
        <f>E83+L83+M83+N83</f>
        <v>0</v>
      </c>
      <c r="V83" s="155">
        <f>R83</f>
        <v>0</v>
      </c>
      <c r="W83" s="156">
        <f>SUM(T83:V83)</f>
        <v>0</v>
      </c>
    </row>
    <row r="84" spans="2:23" ht="12.75">
      <c r="B84" s="122" t="s">
        <v>275</v>
      </c>
      <c r="C84" s="150"/>
      <c r="D84" s="150"/>
      <c r="E84" s="154"/>
      <c r="F84" s="154"/>
      <c r="G84" s="150"/>
      <c r="H84" s="150"/>
      <c r="I84" s="150"/>
      <c r="J84" s="150"/>
      <c r="K84" s="150"/>
      <c r="L84" s="154"/>
      <c r="M84" s="154"/>
      <c r="N84" s="154"/>
      <c r="O84" s="154"/>
      <c r="P84" s="154"/>
      <c r="Q84" s="154"/>
      <c r="R84" s="150"/>
      <c r="S84" s="151"/>
      <c r="T84" s="150">
        <f>C84+D84+G84+H84+I84+J84</f>
        <v>0</v>
      </c>
      <c r="U84" s="150">
        <f>E84+L84+M84+N84</f>
        <v>0</v>
      </c>
      <c r="V84" s="155">
        <f>R84</f>
        <v>0</v>
      </c>
      <c r="W84" s="156">
        <f>SUM(T84:V84)</f>
        <v>0</v>
      </c>
    </row>
    <row r="85" spans="3:23" ht="12.75">
      <c r="C85" s="157">
        <f aca="true" t="shared" si="11" ref="C85:R85">SUM(C83:C84)</f>
        <v>0</v>
      </c>
      <c r="D85" s="157">
        <f t="shared" si="11"/>
        <v>0</v>
      </c>
      <c r="E85" s="158">
        <f t="shared" si="11"/>
        <v>0</v>
      </c>
      <c r="F85" s="158"/>
      <c r="G85" s="157">
        <f t="shared" si="11"/>
        <v>0</v>
      </c>
      <c r="H85" s="157">
        <f t="shared" si="11"/>
        <v>0</v>
      </c>
      <c r="I85" s="157">
        <f t="shared" si="11"/>
        <v>0</v>
      </c>
      <c r="J85" s="157">
        <f t="shared" si="11"/>
        <v>0</v>
      </c>
      <c r="K85" s="157"/>
      <c r="L85" s="158">
        <f t="shared" si="11"/>
        <v>0</v>
      </c>
      <c r="M85" s="158">
        <f t="shared" si="11"/>
        <v>0</v>
      </c>
      <c r="N85" s="158">
        <f t="shared" si="11"/>
        <v>0</v>
      </c>
      <c r="O85" s="158"/>
      <c r="P85" s="158"/>
      <c r="Q85" s="158"/>
      <c r="R85" s="159">
        <f t="shared" si="11"/>
        <v>0</v>
      </c>
      <c r="S85" s="160"/>
      <c r="T85" s="157">
        <f>SUM(T83:T84)</f>
        <v>0</v>
      </c>
      <c r="U85" s="161">
        <f>SUM(U83:U84)</f>
        <v>0</v>
      </c>
      <c r="V85" s="159">
        <f>SUM(V83:V84)</f>
        <v>0</v>
      </c>
      <c r="W85" s="161">
        <f>SUM(W83:W84)</f>
        <v>0</v>
      </c>
    </row>
    <row r="86" spans="3:23" ht="12.75">
      <c r="C86" s="150"/>
      <c r="D86" s="150"/>
      <c r="E86" s="150"/>
      <c r="F86" s="150"/>
      <c r="G86" s="150"/>
      <c r="H86" s="150"/>
      <c r="I86" s="150"/>
      <c r="J86" s="150"/>
      <c r="K86" s="150"/>
      <c r="L86" s="150"/>
      <c r="M86" s="150"/>
      <c r="N86" s="150"/>
      <c r="O86" s="150"/>
      <c r="P86" s="150"/>
      <c r="Q86" s="150"/>
      <c r="R86" s="150"/>
      <c r="S86" s="150"/>
      <c r="T86" s="150"/>
      <c r="U86" s="152"/>
      <c r="V86" s="152"/>
      <c r="W86" s="153"/>
    </row>
    <row r="87" spans="1:23" ht="12.75">
      <c r="A87" s="1" t="s">
        <v>276</v>
      </c>
      <c r="C87" s="150"/>
      <c r="D87" s="150"/>
      <c r="E87" s="150"/>
      <c r="F87" s="150"/>
      <c r="G87" s="150"/>
      <c r="H87" s="150"/>
      <c r="I87" s="150"/>
      <c r="J87" s="150"/>
      <c r="K87" s="150"/>
      <c r="L87" s="150"/>
      <c r="M87" s="150"/>
      <c r="N87" s="150"/>
      <c r="O87" s="150"/>
      <c r="P87" s="150"/>
      <c r="Q87" s="150"/>
      <c r="R87" s="150"/>
      <c r="S87" s="150"/>
      <c r="T87" s="150"/>
      <c r="U87" s="152"/>
      <c r="V87" s="152"/>
      <c r="W87" s="153"/>
    </row>
    <row r="88" spans="2:23" ht="12.75">
      <c r="B88" s="122" t="s">
        <v>277</v>
      </c>
      <c r="C88" s="150"/>
      <c r="D88" s="150"/>
      <c r="E88" s="150"/>
      <c r="F88" s="150"/>
      <c r="G88" s="150"/>
      <c r="H88" s="150"/>
      <c r="I88" s="150"/>
      <c r="J88" s="150"/>
      <c r="K88" s="150"/>
      <c r="L88" s="150"/>
      <c r="M88" s="150"/>
      <c r="N88" s="150"/>
      <c r="O88" s="150"/>
      <c r="P88" s="150"/>
      <c r="Q88" s="150"/>
      <c r="R88" s="150"/>
      <c r="S88" s="150"/>
      <c r="T88" s="150"/>
      <c r="U88" s="152"/>
      <c r="V88" s="152"/>
      <c r="W88" s="153"/>
    </row>
    <row r="89" spans="2:23" ht="12.75">
      <c r="B89" s="122" t="s">
        <v>278</v>
      </c>
      <c r="C89" s="150"/>
      <c r="D89" s="150"/>
      <c r="E89" s="154"/>
      <c r="F89" s="154"/>
      <c r="G89" s="150"/>
      <c r="H89" s="150"/>
      <c r="I89" s="150"/>
      <c r="J89" s="150"/>
      <c r="K89" s="150"/>
      <c r="L89" s="154"/>
      <c r="M89" s="154"/>
      <c r="N89" s="154"/>
      <c r="O89" s="154"/>
      <c r="P89" s="154"/>
      <c r="Q89" s="154"/>
      <c r="R89" s="150"/>
      <c r="S89" s="150"/>
      <c r="T89" s="150">
        <f>C89+D89+G89+H89+I89+J89</f>
        <v>0</v>
      </c>
      <c r="U89" s="150">
        <f>E89+L89+M89+N89</f>
        <v>0</v>
      </c>
      <c r="V89" s="176">
        <f>R89</f>
        <v>0</v>
      </c>
      <c r="W89" s="156">
        <f>SUM(T89:V89)</f>
        <v>0</v>
      </c>
    </row>
    <row r="90" spans="2:23" ht="12.75">
      <c r="B90" s="122" t="s">
        <v>279</v>
      </c>
      <c r="C90" s="150"/>
      <c r="D90" s="150"/>
      <c r="E90" s="154"/>
      <c r="F90" s="154"/>
      <c r="G90" s="150"/>
      <c r="H90" s="150"/>
      <c r="I90" s="150"/>
      <c r="J90" s="150"/>
      <c r="K90" s="150"/>
      <c r="L90" s="154"/>
      <c r="M90" s="154"/>
      <c r="N90" s="154"/>
      <c r="O90" s="154"/>
      <c r="P90" s="154"/>
      <c r="Q90" s="154"/>
      <c r="R90" s="150"/>
      <c r="S90" s="150"/>
      <c r="T90" s="150">
        <f aca="true" t="shared" si="12" ref="T90:T100">C90+D90+G90+H90+I90+J90</f>
        <v>0</v>
      </c>
      <c r="U90" s="150">
        <f aca="true" t="shared" si="13" ref="U90:U100">E90+L90+M90+N90</f>
        <v>0</v>
      </c>
      <c r="V90" s="176">
        <f aca="true" t="shared" si="14" ref="V90:V100">R90</f>
        <v>0</v>
      </c>
      <c r="W90" s="156">
        <f aca="true" t="shared" si="15" ref="W90:W100">SUM(T90:V90)</f>
        <v>0</v>
      </c>
    </row>
    <row r="91" spans="2:23" ht="12.75">
      <c r="B91" s="122" t="s">
        <v>280</v>
      </c>
      <c r="C91" s="150"/>
      <c r="D91" s="150"/>
      <c r="E91" s="154"/>
      <c r="F91" s="154"/>
      <c r="G91" s="150"/>
      <c r="H91" s="150"/>
      <c r="I91" s="150"/>
      <c r="J91" s="150"/>
      <c r="K91" s="150"/>
      <c r="L91" s="154"/>
      <c r="M91" s="154"/>
      <c r="N91" s="154"/>
      <c r="O91" s="154"/>
      <c r="P91" s="154"/>
      <c r="Q91" s="154"/>
      <c r="R91" s="150"/>
      <c r="S91" s="150"/>
      <c r="T91" s="150">
        <f t="shared" si="12"/>
        <v>0</v>
      </c>
      <c r="U91" s="150">
        <f t="shared" si="13"/>
        <v>0</v>
      </c>
      <c r="V91" s="176">
        <f t="shared" si="14"/>
        <v>0</v>
      </c>
      <c r="W91" s="156">
        <f t="shared" si="15"/>
        <v>0</v>
      </c>
    </row>
    <row r="92" spans="2:23" ht="12.75">
      <c r="B92" s="122" t="s">
        <v>281</v>
      </c>
      <c r="C92" s="153"/>
      <c r="D92" s="153"/>
      <c r="E92" s="180"/>
      <c r="F92" s="180"/>
      <c r="G92" s="153"/>
      <c r="H92" s="153"/>
      <c r="I92" s="153"/>
      <c r="J92" s="153"/>
      <c r="K92" s="153"/>
      <c r="L92" s="180"/>
      <c r="M92" s="180"/>
      <c r="N92" s="180"/>
      <c r="O92" s="180"/>
      <c r="P92" s="180"/>
      <c r="Q92" s="180"/>
      <c r="R92" s="153"/>
      <c r="S92" s="153"/>
      <c r="T92" s="150">
        <f t="shared" si="12"/>
        <v>0</v>
      </c>
      <c r="U92" s="150">
        <f t="shared" si="13"/>
        <v>0</v>
      </c>
      <c r="V92" s="176">
        <f t="shared" si="14"/>
        <v>0</v>
      </c>
      <c r="W92" s="156">
        <f t="shared" si="15"/>
        <v>0</v>
      </c>
    </row>
    <row r="93" spans="2:23" ht="12.75">
      <c r="B93" s="122" t="s">
        <v>278</v>
      </c>
      <c r="C93" s="153"/>
      <c r="D93" s="150"/>
      <c r="E93" s="180"/>
      <c r="F93" s="180"/>
      <c r="G93" s="153"/>
      <c r="H93" s="150"/>
      <c r="I93" s="150"/>
      <c r="J93" s="153"/>
      <c r="K93" s="153"/>
      <c r="L93" s="154"/>
      <c r="M93" s="154"/>
      <c r="N93" s="154"/>
      <c r="O93" s="154"/>
      <c r="P93" s="154"/>
      <c r="Q93" s="154"/>
      <c r="R93" s="150"/>
      <c r="S93" s="153"/>
      <c r="T93" s="150">
        <f t="shared" si="12"/>
        <v>0</v>
      </c>
      <c r="U93" s="150">
        <f t="shared" si="13"/>
        <v>0</v>
      </c>
      <c r="V93" s="176">
        <f t="shared" si="14"/>
        <v>0</v>
      </c>
      <c r="W93" s="156">
        <f t="shared" si="15"/>
        <v>0</v>
      </c>
    </row>
    <row r="94" spans="2:23" ht="12.75">
      <c r="B94" s="122" t="s">
        <v>282</v>
      </c>
      <c r="C94" s="153"/>
      <c r="D94" s="153"/>
      <c r="E94" s="180"/>
      <c r="F94" s="180"/>
      <c r="G94" s="153"/>
      <c r="H94" s="153"/>
      <c r="I94" s="153"/>
      <c r="J94" s="153"/>
      <c r="K94" s="153"/>
      <c r="L94" s="154"/>
      <c r="M94" s="154"/>
      <c r="N94" s="154"/>
      <c r="O94" s="154"/>
      <c r="P94" s="154"/>
      <c r="Q94" s="154"/>
      <c r="R94" s="150"/>
      <c r="S94" s="153"/>
      <c r="T94" s="150">
        <f t="shared" si="12"/>
        <v>0</v>
      </c>
      <c r="U94" s="150">
        <f t="shared" si="13"/>
        <v>0</v>
      </c>
      <c r="V94" s="176">
        <f t="shared" si="14"/>
        <v>0</v>
      </c>
      <c r="W94" s="156">
        <f t="shared" si="15"/>
        <v>0</v>
      </c>
    </row>
    <row r="95" spans="2:23" ht="12.75">
      <c r="B95" s="122" t="s">
        <v>279</v>
      </c>
      <c r="C95" s="150"/>
      <c r="D95" s="150"/>
      <c r="E95" s="154"/>
      <c r="F95" s="154"/>
      <c r="G95" s="150"/>
      <c r="H95" s="150"/>
      <c r="I95" s="150"/>
      <c r="J95" s="150"/>
      <c r="K95" s="150"/>
      <c r="L95" s="154"/>
      <c r="M95" s="154"/>
      <c r="N95" s="154"/>
      <c r="O95" s="154"/>
      <c r="P95" s="154"/>
      <c r="Q95" s="154"/>
      <c r="R95" s="150"/>
      <c r="S95" s="150"/>
      <c r="T95" s="150">
        <f t="shared" si="12"/>
        <v>0</v>
      </c>
      <c r="U95" s="150">
        <f t="shared" si="13"/>
        <v>0</v>
      </c>
      <c r="V95" s="152">
        <f t="shared" si="14"/>
        <v>0</v>
      </c>
      <c r="W95" s="156">
        <f t="shared" si="15"/>
        <v>0</v>
      </c>
    </row>
    <row r="96" spans="2:23" ht="12.75">
      <c r="B96" s="122" t="s">
        <v>280</v>
      </c>
      <c r="C96" s="150"/>
      <c r="D96" s="150"/>
      <c r="E96" s="154"/>
      <c r="F96" s="154"/>
      <c r="G96" s="150"/>
      <c r="H96" s="150"/>
      <c r="I96" s="150"/>
      <c r="J96" s="150"/>
      <c r="K96" s="150"/>
      <c r="L96" s="154"/>
      <c r="M96" s="154"/>
      <c r="N96" s="154"/>
      <c r="O96" s="154"/>
      <c r="P96" s="154"/>
      <c r="Q96" s="154"/>
      <c r="R96" s="150"/>
      <c r="S96" s="150"/>
      <c r="T96" s="150">
        <f t="shared" si="12"/>
        <v>0</v>
      </c>
      <c r="U96" s="150">
        <f t="shared" si="13"/>
        <v>0</v>
      </c>
      <c r="V96" s="152">
        <f t="shared" si="14"/>
        <v>0</v>
      </c>
      <c r="W96" s="156">
        <f t="shared" si="15"/>
        <v>0</v>
      </c>
    </row>
    <row r="97" spans="2:23" ht="12.75">
      <c r="B97" s="122" t="s">
        <v>283</v>
      </c>
      <c r="C97" s="150"/>
      <c r="D97" s="150"/>
      <c r="E97" s="154"/>
      <c r="F97" s="154"/>
      <c r="G97" s="150"/>
      <c r="H97" s="150"/>
      <c r="I97" s="150"/>
      <c r="J97" s="150"/>
      <c r="K97" s="150"/>
      <c r="L97" s="154"/>
      <c r="M97" s="154"/>
      <c r="N97" s="154"/>
      <c r="O97" s="154"/>
      <c r="P97" s="154"/>
      <c r="Q97" s="154"/>
      <c r="R97" s="150"/>
      <c r="S97" s="150"/>
      <c r="T97" s="150">
        <f t="shared" si="12"/>
        <v>0</v>
      </c>
      <c r="U97" s="150">
        <f t="shared" si="13"/>
        <v>0</v>
      </c>
      <c r="V97" s="152">
        <f t="shared" si="14"/>
        <v>0</v>
      </c>
      <c r="W97" s="156">
        <f t="shared" si="15"/>
        <v>0</v>
      </c>
    </row>
    <row r="98" spans="2:23" ht="12.75">
      <c r="B98" s="122" t="s">
        <v>284</v>
      </c>
      <c r="C98" s="152"/>
      <c r="D98" s="181"/>
      <c r="E98" s="182"/>
      <c r="F98" s="182"/>
      <c r="G98" s="152"/>
      <c r="H98" s="152"/>
      <c r="I98" s="152"/>
      <c r="J98" s="152"/>
      <c r="K98" s="152"/>
      <c r="L98" s="182"/>
      <c r="M98" s="182"/>
      <c r="N98" s="182"/>
      <c r="O98" s="182"/>
      <c r="P98" s="182"/>
      <c r="Q98" s="182"/>
      <c r="R98" s="152"/>
      <c r="S98" s="152"/>
      <c r="T98" s="181">
        <f t="shared" si="12"/>
        <v>0</v>
      </c>
      <c r="U98" s="150">
        <f t="shared" si="13"/>
        <v>0</v>
      </c>
      <c r="V98" s="152">
        <f t="shared" si="14"/>
        <v>0</v>
      </c>
      <c r="W98" s="183">
        <f t="shared" si="15"/>
        <v>0</v>
      </c>
    </row>
    <row r="99" spans="2:23" ht="12.75">
      <c r="B99" s="122" t="s">
        <v>285</v>
      </c>
      <c r="C99" s="152"/>
      <c r="D99" s="152"/>
      <c r="E99" s="182"/>
      <c r="F99" s="182"/>
      <c r="G99" s="152"/>
      <c r="H99" s="152"/>
      <c r="I99" s="152"/>
      <c r="J99" s="152"/>
      <c r="K99" s="152"/>
      <c r="L99" s="182"/>
      <c r="M99" s="182"/>
      <c r="N99" s="182"/>
      <c r="O99" s="182"/>
      <c r="P99" s="182"/>
      <c r="Q99" s="182"/>
      <c r="R99" s="152"/>
      <c r="S99" s="152"/>
      <c r="T99" s="150">
        <f t="shared" si="12"/>
        <v>0</v>
      </c>
      <c r="U99" s="150">
        <f t="shared" si="13"/>
        <v>0</v>
      </c>
      <c r="V99" s="152">
        <f t="shared" si="14"/>
        <v>0</v>
      </c>
      <c r="W99" s="156">
        <f t="shared" si="15"/>
        <v>0</v>
      </c>
    </row>
    <row r="100" spans="2:23" ht="12.75">
      <c r="B100" s="122" t="s">
        <v>286</v>
      </c>
      <c r="C100" s="152"/>
      <c r="D100" s="150"/>
      <c r="E100" s="154"/>
      <c r="F100" s="154"/>
      <c r="G100" s="152"/>
      <c r="H100" s="152"/>
      <c r="I100" s="152"/>
      <c r="J100" s="152"/>
      <c r="K100" s="152"/>
      <c r="L100" s="182"/>
      <c r="M100" s="182"/>
      <c r="N100" s="182"/>
      <c r="O100" s="182"/>
      <c r="P100" s="182"/>
      <c r="Q100" s="182"/>
      <c r="R100" s="152"/>
      <c r="S100" s="152"/>
      <c r="T100" s="150">
        <f t="shared" si="12"/>
        <v>0</v>
      </c>
      <c r="U100" s="150">
        <f t="shared" si="13"/>
        <v>0</v>
      </c>
      <c r="V100" s="152">
        <f t="shared" si="14"/>
        <v>0</v>
      </c>
      <c r="W100" s="156">
        <f t="shared" si="15"/>
        <v>0</v>
      </c>
    </row>
    <row r="101" spans="3:23" ht="12.75">
      <c r="C101" s="184">
        <f aca="true" t="shared" si="16" ref="C101:W101">SUM(C88:C100)</f>
        <v>0</v>
      </c>
      <c r="D101" s="184">
        <f t="shared" si="16"/>
        <v>0</v>
      </c>
      <c r="E101" s="185">
        <f t="shared" si="16"/>
        <v>0</v>
      </c>
      <c r="F101" s="185"/>
      <c r="G101" s="184">
        <f t="shared" si="16"/>
        <v>0</v>
      </c>
      <c r="H101" s="184">
        <f t="shared" si="16"/>
        <v>0</v>
      </c>
      <c r="I101" s="184">
        <f t="shared" si="16"/>
        <v>0</v>
      </c>
      <c r="J101" s="184">
        <f t="shared" si="16"/>
        <v>0</v>
      </c>
      <c r="K101" s="184"/>
      <c r="L101" s="185">
        <f t="shared" si="16"/>
        <v>0</v>
      </c>
      <c r="M101" s="185">
        <f t="shared" si="16"/>
        <v>0</v>
      </c>
      <c r="N101" s="185">
        <f t="shared" si="16"/>
        <v>0</v>
      </c>
      <c r="O101" s="185"/>
      <c r="P101" s="185"/>
      <c r="Q101" s="185"/>
      <c r="R101" s="184">
        <f t="shared" si="16"/>
        <v>0</v>
      </c>
      <c r="S101" s="184">
        <f t="shared" si="16"/>
        <v>0</v>
      </c>
      <c r="T101" s="184">
        <f t="shared" si="16"/>
        <v>0</v>
      </c>
      <c r="U101" s="184">
        <f t="shared" si="16"/>
        <v>0</v>
      </c>
      <c r="V101" s="184">
        <f t="shared" si="16"/>
        <v>0</v>
      </c>
      <c r="W101" s="184">
        <f t="shared" si="16"/>
        <v>0</v>
      </c>
    </row>
  </sheetData>
  <sheetProtection/>
  <mergeCells count="4">
    <mergeCell ref="T3:W3"/>
    <mergeCell ref="D4:E4"/>
    <mergeCell ref="T54:W54"/>
    <mergeCell ref="D55:E55"/>
  </mergeCells>
  <printOptions/>
  <pageMargins left="0.75" right="0.75" top="1" bottom="1" header="0.5" footer="0.5"/>
  <pageSetup horizontalDpi="600" verticalDpi="600" orientation="landscape" paperSize="9" scale="38" r:id="rId1"/>
  <rowBreaks count="1" manualBreakCount="1">
    <brk id="5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Malaysia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Kementerian Pendidikan</dc:creator>
  <cp:keywords/>
  <dc:description/>
  <cp:lastModifiedBy>elaineong</cp:lastModifiedBy>
  <cp:lastPrinted>2007-11-26T06:54:52Z</cp:lastPrinted>
  <dcterms:created xsi:type="dcterms:W3CDTF">2004-05-17T03:42:51Z</dcterms:created>
  <dcterms:modified xsi:type="dcterms:W3CDTF">2007-11-28T06:10:59Z</dcterms:modified>
  <cp:category/>
  <cp:version/>
  <cp:contentType/>
  <cp:contentStatus/>
</cp:coreProperties>
</file>